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D:\Hanh\1.NGÂN SÁCH NĂM 2025\CÔNG KHAI\Công khai TTR phương án phân bổ\"/>
    </mc:Choice>
  </mc:AlternateContent>
  <xr:revisionPtr revIDLastSave="0" documentId="13_ncr:1_{250FD602-7F63-4FFE-8A48-5D78D00F91D0}" xr6:coauthVersionLast="47" xr6:coauthVersionMax="47" xr10:uidLastSave="{00000000-0000-0000-0000-000000000000}"/>
  <bookViews>
    <workbookView xWindow="-120" yWindow="-120" windowWidth="29040" windowHeight="15840" tabRatio="677" firstSheet="1" activeTab="11" xr2:uid="{00000000-000D-0000-FFFF-FFFF00000000}"/>
  </bookViews>
  <sheets>
    <sheet name="69-H" sheetId="6" r:id="rId1"/>
    <sheet name="70-H" sheetId="7" r:id="rId2"/>
    <sheet name="71-H" sheetId="8" r:id="rId3"/>
    <sheet name="88-H" sheetId="9" state="hidden" r:id="rId4"/>
    <sheet name="72ĐT-NS" sheetId="1" r:id="rId5"/>
    <sheet name="73 ĐT-NS" sheetId="2" r:id="rId6"/>
    <sheet name="74-a H-an" sheetId="14" r:id="rId7"/>
    <sheet name="86ĐT-NS" sheetId="3" state="hidden" r:id="rId8"/>
    <sheet name="74-b- SNGD" sheetId="15" r:id="rId9"/>
    <sheet name="75 (Đầu tư)" sheetId="4" r:id="rId10"/>
    <sheet name="76-hanh" sheetId="13" r:id="rId11"/>
    <sheet name="76-b SNGD" sheetId="16" r:id="rId12"/>
    <sheet name="77(xã)" sheetId="10" r:id="rId13"/>
    <sheet name="78 (xã)" sheetId="11" r:id="rId14"/>
    <sheet name=" 79(CT MTQG)" sheetId="12" r:id="rId15"/>
    <sheet name="80 (Đầu tư)" sheetId="5" r:id="rId16"/>
  </sheets>
  <externalReferences>
    <externalReference r:id="rId17"/>
    <externalReference r:id="rId18"/>
    <externalReference r:id="rId19"/>
    <externalReference r:id="rId20"/>
    <externalReference r:id="rId21"/>
    <externalReference r:id="rId22"/>
  </externalReferences>
  <definedNames>
    <definedName name="____a1" hidden="1">{"'Sheet1'!$L$16"}</definedName>
    <definedName name="____B1" hidden="1">{"'Sheet1'!$L$16"}</definedName>
    <definedName name="____ban2" hidden="1">{"'Sheet1'!$L$16"}</definedName>
    <definedName name="____h1" hidden="1">{"'Sheet1'!$L$16"}</definedName>
    <definedName name="____hu1" hidden="1">{"'Sheet1'!$L$16"}</definedName>
    <definedName name="____hu2" hidden="1">{"'Sheet1'!$L$16"}</definedName>
    <definedName name="____hu5" hidden="1">{"'Sheet1'!$L$16"}</definedName>
    <definedName name="____hu6" hidden="1">{"'Sheet1'!$L$16"}</definedName>
    <definedName name="____M36" hidden="1">{"'Sheet1'!$L$16"}</definedName>
    <definedName name="____PA3" hidden="1">{"'Sheet1'!$L$16"}</definedName>
    <definedName name="____Pl2" hidden="1">{"'Sheet1'!$L$16"}</definedName>
    <definedName name="____Tru21" hidden="1">{"'Sheet1'!$L$16"}</definedName>
    <definedName name="___a1" hidden="1">{"'Sheet1'!$L$16"}</definedName>
    <definedName name="___B1" hidden="1">{"'Sheet1'!$L$16"}</definedName>
    <definedName name="___ban2" hidden="1">{"'Sheet1'!$L$16"}</definedName>
    <definedName name="___h1" hidden="1">{"'Sheet1'!$L$16"}</definedName>
    <definedName name="___hsm2">1.1289</definedName>
    <definedName name="___hu1" hidden="1">{"'Sheet1'!$L$16"}</definedName>
    <definedName name="___hu2" hidden="1">{"'Sheet1'!$L$16"}</definedName>
    <definedName name="___hu5" hidden="1">{"'Sheet1'!$L$16"}</definedName>
    <definedName name="___hu6" hidden="1">{"'Sheet1'!$L$16"}</definedName>
    <definedName name="___isc1">0.035</definedName>
    <definedName name="___isc2">0.02</definedName>
    <definedName name="___isc3">0.054</definedName>
    <definedName name="___M36" hidden="1">{"'Sheet1'!$L$16"}</definedName>
    <definedName name="___NSO2" hidden="1">{"'Sheet1'!$L$16"}</definedName>
    <definedName name="___PA3" hidden="1">{"'Sheet1'!$L$16"}</definedName>
    <definedName name="___Pl2" hidden="1">{"'Sheet1'!$L$16"}</definedName>
    <definedName name="___SOC10">0.3456</definedName>
    <definedName name="___SOC8">0.2827</definedName>
    <definedName name="___Sta1">531.877</definedName>
    <definedName name="___Sta2">561.952</definedName>
    <definedName name="___Sta3">712.202</definedName>
    <definedName name="___Sta4">762.202</definedName>
    <definedName name="___Tru21" hidden="1">{"'Sheet1'!$L$16"}</definedName>
    <definedName name="__a1" hidden="1">{"'Sheet1'!$L$16"}</definedName>
    <definedName name="__B1" hidden="1">{"'Sheet1'!$L$16"}</definedName>
    <definedName name="__ban2" hidden="1">{"'Sheet1'!$L$16"}</definedName>
    <definedName name="__h1" hidden="1">{"'Sheet1'!$L$16"}</definedName>
    <definedName name="__hsm2">1.1289</definedName>
    <definedName name="__hu1" hidden="1">{"'Sheet1'!$L$16"}</definedName>
    <definedName name="__hu2" hidden="1">{"'Sheet1'!$L$16"}</definedName>
    <definedName name="__hu5" hidden="1">{"'Sheet1'!$L$16"}</definedName>
    <definedName name="__hu6" hidden="1">{"'Sheet1'!$L$16"}</definedName>
    <definedName name="__isc1">0.035</definedName>
    <definedName name="__isc2">0.02</definedName>
    <definedName name="__isc3">0.054</definedName>
    <definedName name="__M36" hidden="1">{"'Sheet1'!$L$16"}</definedName>
    <definedName name="__NSO2" hidden="1">{"'Sheet1'!$L$16"}</definedName>
    <definedName name="__PA3" hidden="1">{"'Sheet1'!$L$16"}</definedName>
    <definedName name="__Pl2" hidden="1">{"'Sheet1'!$L$16"}</definedName>
    <definedName name="__SOC10">0.3456</definedName>
    <definedName name="__SOC8">0.2827</definedName>
    <definedName name="__Sta1">531.877</definedName>
    <definedName name="__Sta2">561.952</definedName>
    <definedName name="__Sta3">712.202</definedName>
    <definedName name="__Sta4">762.202</definedName>
    <definedName name="__Tru21" hidden="1">{"'Sheet1'!$L$16"}</definedName>
    <definedName name="_40x4">5100</definedName>
    <definedName name="_a1" hidden="1">{"'Sheet1'!$L$16"}</definedName>
    <definedName name="_B1" hidden="1">{"'Sheet1'!$L$16"}</definedName>
    <definedName name="_ban2" hidden="1">{"'Sheet1'!$L$16"}</definedName>
    <definedName name="_xlnm._FilterDatabase" localSheetId="7" hidden="1">'86ĐT-NS'!$A$11:$K$65</definedName>
    <definedName name="_h1" hidden="1">{"'Sheet1'!$L$16"}</definedName>
    <definedName name="_hsm2">1.1289</definedName>
    <definedName name="_hu1" hidden="1">{"'Sheet1'!$L$16"}</definedName>
    <definedName name="_hu2" hidden="1">{"'Sheet1'!$L$16"}</definedName>
    <definedName name="_hu5" hidden="1">{"'Sheet1'!$L$16"}</definedName>
    <definedName name="_hu6" hidden="1">{"'Sheet1'!$L$16"}</definedName>
    <definedName name="_isc1">0.035</definedName>
    <definedName name="_isc2">0.02</definedName>
    <definedName name="_isc3">0.054</definedName>
    <definedName name="_M36" hidden="1">{"'Sheet1'!$L$16"}</definedName>
    <definedName name="_NSO2" hidden="1">{"'Sheet1'!$L$16"}</definedName>
    <definedName name="_Order1" hidden="1">255</definedName>
    <definedName name="_Order2" hidden="1">255</definedName>
    <definedName name="_PA3" hidden="1">{"'Sheet1'!$L$16"}</definedName>
    <definedName name="_Pl2" hidden="1">{"'Sheet1'!$L$16"}</definedName>
    <definedName name="_SOC10">0.3456</definedName>
    <definedName name="_SOC8">0.2827</definedName>
    <definedName name="_Sta1">531.877</definedName>
    <definedName name="_Sta2">561.952</definedName>
    <definedName name="_Sta3">712.202</definedName>
    <definedName name="_Sta4">762.202</definedName>
    <definedName name="_Tru21" hidden="1">{"'Sheet1'!$L$16"}</definedName>
    <definedName name="a" hidden="1">{"'Sheet1'!$L$16"}</definedName>
    <definedName name="anscount" hidden="1">3</definedName>
    <definedName name="ATGT" hidden="1">{"'Sheet1'!$L$16"}</definedName>
    <definedName name="B.nuamat">7.25</definedName>
    <definedName name="bdd">1.5</definedName>
    <definedName name="Bm">3.5</definedName>
    <definedName name="Bn">6.5</definedName>
    <definedName name="Bulongma">8700</definedName>
    <definedName name="C.doc1">540</definedName>
    <definedName name="C.doc2">740</definedName>
    <definedName name="CACAU">298161</definedName>
    <definedName name="CDTK_tim">31.77</definedName>
    <definedName name="chitietbgiang2" hidden="1">{"'Sheet1'!$L$16"}</definedName>
    <definedName name="chung">66</definedName>
    <definedName name="CLVC3">0.1</definedName>
    <definedName name="CoCauN" hidden="1">{"'Sheet1'!$L$16"}</definedName>
    <definedName name="Cotsatma">9726</definedName>
    <definedName name="Cotthepma">9726</definedName>
    <definedName name="CTCT1" hidden="1">{"'Sheet1'!$L$16"}</definedName>
    <definedName name="dam">78000</definedName>
    <definedName name="DCL_22">12117600</definedName>
    <definedName name="DCL_35">25490000</definedName>
    <definedName name="dddem">0.1</definedName>
    <definedName name="docdoc">0.03125</definedName>
    <definedName name="dotcong">1</definedName>
    <definedName name="E.chandoc">8.875</definedName>
    <definedName name="E.PC">10.438</definedName>
    <definedName name="E.PVI">12</definedName>
    <definedName name="FI_12">4820</definedName>
    <definedName name="g" hidden="1">{"'Sheet1'!$L$16"}</definedName>
    <definedName name="h" hidden="1">{"'Sheet1'!$L$16"}</definedName>
    <definedName name="Hdao">0.3</definedName>
    <definedName name="Hdap">5.2</definedName>
    <definedName name="Heä_soá_laép_xaø_H">1.7</definedName>
    <definedName name="hoc">55000</definedName>
    <definedName name="HSCT3">0.1</definedName>
    <definedName name="HSDN">2.5</definedName>
    <definedName name="HSLXH">1.7</definedName>
    <definedName name="hsm">1.1289</definedName>
    <definedName name="hsn">0.5</definedName>
    <definedName name="hsnc_cau">2.5039</definedName>
    <definedName name="hsnc_cau2">1.626</definedName>
    <definedName name="hsnc_d">1.6356</definedName>
    <definedName name="hsnc_d2">1.6356</definedName>
    <definedName name="hsvl">1</definedName>
    <definedName name="hsvl2">1</definedName>
    <definedName name="htlm"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Title" hidden="1">"00Q3961-SUM"</definedName>
    <definedName name="hu" hidden="1">{"'Sheet1'!$L$16"}</definedName>
    <definedName name="HUU" hidden="1">{"'Sheet1'!$L$16"}</definedName>
    <definedName name="huy" hidden="1">{"'Sheet1'!$L$16"}</definedName>
    <definedName name="j" hidden="1">{"'Sheet1'!$L$16"}</definedName>
    <definedName name="k" hidden="1">{"'Sheet1'!$L$16"}</definedName>
    <definedName name="khac">2</definedName>
    <definedName name="khongtruotgia" hidden="1">{"'Sheet1'!$L$16"}</definedName>
    <definedName name="ksbn" hidden="1">{"'Sheet1'!$L$16"}</definedName>
    <definedName name="kshn" hidden="1">{"'Sheet1'!$L$16"}</definedName>
    <definedName name="ksls" hidden="1">{"'Sheet1'!$L$16"}</definedName>
    <definedName name="l" hidden="1">{"'Sheet1'!$L$16"}</definedName>
    <definedName name="L63x6">5800</definedName>
    <definedName name="langson" hidden="1">{"'Sheet1'!$L$16"}</definedName>
    <definedName name="LBS_22">107800000</definedName>
    <definedName name="m" hidden="1">{"'Sheet1'!$L$16"}</definedName>
    <definedName name="mo" hidden="1">{"'Sheet1'!$L$16"}</definedName>
    <definedName name="moi" hidden="1">{"'Sheet1'!$L$16"}</definedName>
    <definedName name="n" hidden="1">{"'Sheet1'!$L$16"}</definedName>
    <definedName name="PAIII_" hidden="1">{"'Sheet1'!$L$16"}</definedName>
    <definedName name="PMS" hidden="1">{"'Sheet1'!$L$16"}</definedName>
    <definedName name="_xlnm.Print_Area" localSheetId="4">'72ĐT-NS'!$A$1:$E$37</definedName>
    <definedName name="_xlnm.Print_Area" localSheetId="5">'73 ĐT-NS'!$A$1:$C$7</definedName>
    <definedName name="_xlnm.Print_Area" localSheetId="9">'75 (Đầu tư)'!$A$1:$P$22</definedName>
    <definedName name="_xlnm.Print_Area" localSheetId="12">'77(xã)'!$A$1:$J$21</definedName>
    <definedName name="_xlnm.Print_Area">#REF!</definedName>
    <definedName name="_xlnm.Print_Titles" localSheetId="14">' 79(CT MTQG)'!$8:$11</definedName>
    <definedName name="_xlnm.Print_Titles" localSheetId="2">'71-H'!#REF!</definedName>
    <definedName name="_xlnm.Print_Titles" localSheetId="4">'72ĐT-NS'!#REF!</definedName>
    <definedName name="_xlnm.Print_Titles" localSheetId="5">'73 ĐT-NS'!#REF!</definedName>
    <definedName name="_xlnm.Print_Titles" localSheetId="15">'80 (Đầu tư)'!$7:$11</definedName>
    <definedName name="_xlnm.Print_Titles" localSheetId="7">'86ĐT-NS'!$8:$10</definedName>
    <definedName name="_xlnm.Print_Titles" localSheetId="3">'88-H'!$8:$11</definedName>
    <definedName name="_xlnm.Print_Titles">#REF!</definedName>
    <definedName name="rate">14000</definedName>
    <definedName name="S.dinh">640</definedName>
    <definedName name="t" hidden="1">{"'Sheet1'!$L$16"}</definedName>
    <definedName name="Tang">100</definedName>
    <definedName name="TaxTV">10%</definedName>
    <definedName name="TaxXL">5%</definedName>
    <definedName name="tha" hidden="1">{"'Sheet1'!$L$16"}</definedName>
    <definedName name="thepma">10500</definedName>
    <definedName name="thue">6</definedName>
    <definedName name="Tiepdiama">9500</definedName>
    <definedName name="ttttt" hidden="1">{"'Sheet1'!$L$16"}</definedName>
    <definedName name="TTTTTTTTT" hidden="1">{"'Sheet1'!$L$16"}</definedName>
    <definedName name="ttttttttttt" hidden="1">{"'Sheet1'!$L$16"}</definedName>
    <definedName name="tuyennhanh" hidden="1">{"'Sheet1'!$L$16"}</definedName>
    <definedName name="u" hidden="1">{"'Sheet1'!$L$16"}</definedName>
    <definedName name="ư" hidden="1">{"'Sheet1'!$L$16"}</definedName>
    <definedName name="v" hidden="1">{"'Sheet1'!$L$16"}</definedName>
    <definedName name="VAÄT_LIEÄU">"nhandongia"</definedName>
    <definedName name="vcoto" hidden="1">{"'Sheet1'!$L$16"}</definedName>
    <definedName name="Viet" hidden="1">{"'Sheet1'!$L$16"}</definedName>
    <definedName name="WIRE1">5</definedName>
    <definedName name="XBCNCKT">5600</definedName>
    <definedName name="XCCT">0.5</definedName>
    <definedName name="xls" hidden="1">{"'Sheet1'!$L$16"}</definedName>
    <definedName name="xlttbninh" hidden="1">{"'Sheet1'!$L$16"}</definedName>
    <definedName name="XTKKTTC">7500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2" i="2" l="1"/>
  <c r="A5" i="10"/>
  <c r="C10" i="6"/>
  <c r="C9" i="6"/>
  <c r="C11" i="6" s="1"/>
  <c r="C25" i="6"/>
  <c r="C24" i="6"/>
  <c r="C22" i="6"/>
  <c r="C21" i="6"/>
  <c r="C20" i="6"/>
  <c r="C19" i="6"/>
  <c r="C15" i="6"/>
  <c r="C14" i="6"/>
  <c r="C13" i="6"/>
  <c r="C38" i="7"/>
  <c r="D37" i="7"/>
  <c r="C37" i="7"/>
  <c r="D36" i="7"/>
  <c r="C36" i="7"/>
  <c r="A35" i="7"/>
  <c r="D34" i="7"/>
  <c r="C34" i="7"/>
  <c r="F32" i="7"/>
  <c r="F31" i="7"/>
  <c r="F30" i="7"/>
  <c r="D29" i="7"/>
  <c r="C29" i="7"/>
  <c r="F29" i="7" s="1"/>
  <c r="F28" i="7"/>
  <c r="D27" i="7"/>
  <c r="C27" i="7"/>
  <c r="F27" i="7" s="1"/>
  <c r="F26" i="7"/>
  <c r="F25" i="7"/>
  <c r="D24" i="7"/>
  <c r="C24" i="7"/>
  <c r="A24" i="7"/>
  <c r="A25" i="7" s="1"/>
  <c r="A26" i="7" s="1"/>
  <c r="A27" i="7" s="1"/>
  <c r="A29" i="7" s="1"/>
  <c r="A30" i="7" s="1"/>
  <c r="A31" i="7" s="1"/>
  <c r="A32" i="7" s="1"/>
  <c r="D23" i="7"/>
  <c r="C23" i="7"/>
  <c r="F20" i="7"/>
  <c r="F19" i="7"/>
  <c r="F18" i="7"/>
  <c r="C17" i="7"/>
  <c r="F17" i="7" s="1"/>
  <c r="A17" i="7"/>
  <c r="D16" i="7"/>
  <c r="C15" i="7"/>
  <c r="D14" i="7"/>
  <c r="C14" i="7"/>
  <c r="D13" i="7"/>
  <c r="C13" i="7"/>
  <c r="D10" i="7"/>
  <c r="E10" i="7" s="1"/>
  <c r="F10" i="7" s="1"/>
  <c r="G10" i="7" s="1"/>
  <c r="M57" i="8"/>
  <c r="F56" i="8"/>
  <c r="E56" i="8"/>
  <c r="D56" i="8"/>
  <c r="N55" i="8"/>
  <c r="M55" i="8"/>
  <c r="F55" i="8"/>
  <c r="E55" i="8"/>
  <c r="D55" i="8"/>
  <c r="N54" i="8"/>
  <c r="M54" i="8"/>
  <c r="M51" i="8"/>
  <c r="L51" i="8"/>
  <c r="N51" i="8" s="1"/>
  <c r="N50" i="8"/>
  <c r="M50" i="8"/>
  <c r="M49" i="8"/>
  <c r="L49" i="8"/>
  <c r="N49" i="8" s="1"/>
  <c r="J49" i="8"/>
  <c r="E49" i="8" s="1"/>
  <c r="D49" i="8"/>
  <c r="F48" i="8"/>
  <c r="E48" i="8"/>
  <c r="D48" i="8"/>
  <c r="M44" i="8"/>
  <c r="L44" i="8"/>
  <c r="N44" i="8" s="1"/>
  <c r="H44" i="8"/>
  <c r="H42" i="8" s="1"/>
  <c r="E44" i="8"/>
  <c r="K42" i="8"/>
  <c r="J42" i="8"/>
  <c r="I42" i="8"/>
  <c r="G42" i="8"/>
  <c r="M41" i="8"/>
  <c r="L41" i="8"/>
  <c r="N41" i="8" s="1"/>
  <c r="J41" i="8"/>
  <c r="M38" i="8"/>
  <c r="N37" i="8"/>
  <c r="M37" i="8"/>
  <c r="L37" i="8"/>
  <c r="J37" i="8"/>
  <c r="L36" i="8"/>
  <c r="F36" i="8" s="1"/>
  <c r="E36" i="8"/>
  <c r="D36" i="8"/>
  <c r="M35" i="8"/>
  <c r="L35" i="8"/>
  <c r="N35" i="8" s="1"/>
  <c r="K34" i="8"/>
  <c r="H34" i="8"/>
  <c r="G34" i="8"/>
  <c r="N33" i="8"/>
  <c r="M33" i="8"/>
  <c r="N32" i="8"/>
  <c r="M32" i="8"/>
  <c r="J32" i="8"/>
  <c r="N31" i="8"/>
  <c r="M31" i="8"/>
  <c r="J31" i="8"/>
  <c r="J30" i="8" s="1"/>
  <c r="K30" i="8"/>
  <c r="I30" i="8"/>
  <c r="H30" i="8"/>
  <c r="G30" i="8"/>
  <c r="M26" i="8"/>
  <c r="L26" i="8"/>
  <c r="H26" i="8"/>
  <c r="D26" i="8" s="1"/>
  <c r="F26" i="8"/>
  <c r="E26" i="8"/>
  <c r="L24" i="8"/>
  <c r="L21" i="8" s="1"/>
  <c r="K24" i="8"/>
  <c r="J24" i="8"/>
  <c r="J21" i="8" s="1"/>
  <c r="I24" i="8"/>
  <c r="G24" i="8"/>
  <c r="G21" i="8" s="1"/>
  <c r="N23" i="8"/>
  <c r="M23" i="8"/>
  <c r="N22" i="8"/>
  <c r="M22" i="8"/>
  <c r="K21" i="8"/>
  <c r="I21" i="8"/>
  <c r="A21" i="8"/>
  <c r="A27" i="8" s="1"/>
  <c r="A30" i="8" s="1"/>
  <c r="A37" i="8" s="1"/>
  <c r="A38" i="8" s="1"/>
  <c r="A41" i="8" s="1"/>
  <c r="A42" i="8" s="1"/>
  <c r="A48" i="8" s="1"/>
  <c r="A49" i="8" s="1"/>
  <c r="A50" i="8" s="1"/>
  <c r="A51" i="8" s="1"/>
  <c r="A52" i="8" s="1"/>
  <c r="A53" i="8" s="1"/>
  <c r="A54" i="8" s="1"/>
  <c r="A55" i="8" s="1"/>
  <c r="A56" i="8" s="1"/>
  <c r="A57" i="8" s="1"/>
  <c r="M20" i="8"/>
  <c r="L20" i="8"/>
  <c r="L18" i="8" s="1"/>
  <c r="H20" i="8"/>
  <c r="D20" i="8" s="1"/>
  <c r="E20" i="8"/>
  <c r="M19" i="8"/>
  <c r="I19" i="8"/>
  <c r="M18" i="8"/>
  <c r="K18" i="8"/>
  <c r="K15" i="8" s="1"/>
  <c r="J17" i="8"/>
  <c r="N16" i="8"/>
  <c r="M16" i="8"/>
  <c r="J16" i="8"/>
  <c r="I15" i="8"/>
  <c r="H15" i="8"/>
  <c r="G15" i="8"/>
  <c r="J12" i="8"/>
  <c r="K12" i="8" s="1"/>
  <c r="L12" i="8" s="1"/>
  <c r="H12" i="8"/>
  <c r="C37" i="1"/>
  <c r="C36" i="1"/>
  <c r="C35" i="1"/>
  <c r="H34" i="1"/>
  <c r="G34" i="1"/>
  <c r="E34" i="1"/>
  <c r="D34" i="1"/>
  <c r="C34" i="1"/>
  <c r="E33" i="1"/>
  <c r="D33" i="1"/>
  <c r="C33" i="1" s="1"/>
  <c r="G32" i="1"/>
  <c r="E32" i="1"/>
  <c r="D32" i="1"/>
  <c r="C32" i="1" s="1"/>
  <c r="G31" i="1"/>
  <c r="D31" i="1"/>
  <c r="C29" i="1"/>
  <c r="C28" i="1"/>
  <c r="C27" i="1"/>
  <c r="C26" i="1"/>
  <c r="C25" i="1"/>
  <c r="C24" i="1"/>
  <c r="C23" i="1"/>
  <c r="C22" i="1"/>
  <c r="G21" i="1"/>
  <c r="C19" i="1"/>
  <c r="C16" i="1"/>
  <c r="G15" i="1"/>
  <c r="C15" i="1"/>
  <c r="C14" i="1"/>
  <c r="E13" i="1"/>
  <c r="E12" i="1" s="1"/>
  <c r="D13" i="1"/>
  <c r="D12" i="1" s="1"/>
  <c r="C30" i="2"/>
  <c r="C64" i="2"/>
  <c r="C63" i="2"/>
  <c r="E10" i="2"/>
  <c r="D50" i="16"/>
  <c r="D49" i="16"/>
  <c r="D48" i="16"/>
  <c r="D47" i="16"/>
  <c r="D46" i="16"/>
  <c r="D45" i="16"/>
  <c r="D44" i="16"/>
  <c r="D43" i="16"/>
  <c r="D41" i="16" s="1"/>
  <c r="D42" i="16"/>
  <c r="Q41" i="16"/>
  <c r="P41" i="16"/>
  <c r="O41" i="16"/>
  <c r="N41" i="16"/>
  <c r="M41" i="16"/>
  <c r="L41" i="16"/>
  <c r="K41" i="16"/>
  <c r="J41" i="16"/>
  <c r="I41" i="16"/>
  <c r="H41" i="16"/>
  <c r="G41" i="16"/>
  <c r="F41" i="16"/>
  <c r="E41" i="16"/>
  <c r="D40" i="16"/>
  <c r="D39" i="16"/>
  <c r="D38" i="16"/>
  <c r="D37" i="16"/>
  <c r="D36" i="16"/>
  <c r="D35" i="16"/>
  <c r="D34" i="16"/>
  <c r="D33" i="16"/>
  <c r="D32" i="16"/>
  <c r="D31" i="16"/>
  <c r="D30" i="16"/>
  <c r="D29" i="16"/>
  <c r="D28" i="16" s="1"/>
  <c r="Q28" i="16"/>
  <c r="P28" i="16"/>
  <c r="O28" i="16"/>
  <c r="N28" i="16"/>
  <c r="M28" i="16"/>
  <c r="L28" i="16"/>
  <c r="K28" i="16"/>
  <c r="J28" i="16"/>
  <c r="I28" i="16"/>
  <c r="H28" i="16"/>
  <c r="G28" i="16"/>
  <c r="F28" i="16"/>
  <c r="E28" i="16"/>
  <c r="D27" i="16"/>
  <c r="D26" i="16"/>
  <c r="D25" i="16"/>
  <c r="D24" i="16"/>
  <c r="D23" i="16"/>
  <c r="D22" i="16"/>
  <c r="D21" i="16"/>
  <c r="D20" i="16"/>
  <c r="D19" i="16"/>
  <c r="D18" i="16"/>
  <c r="D17" i="16" s="1"/>
  <c r="Q17" i="16"/>
  <c r="P17" i="16"/>
  <c r="O17" i="16"/>
  <c r="N17" i="16"/>
  <c r="M17" i="16"/>
  <c r="L17" i="16"/>
  <c r="K17" i="16"/>
  <c r="J17" i="16"/>
  <c r="I17" i="16"/>
  <c r="H17" i="16"/>
  <c r="G17" i="16"/>
  <c r="F17" i="16"/>
  <c r="E17" i="16"/>
  <c r="E16" i="16" s="1"/>
  <c r="D16" i="16" s="1"/>
  <c r="E15" i="16"/>
  <c r="D15" i="16" s="1"/>
  <c r="D14" i="16"/>
  <c r="D13" i="16"/>
  <c r="E12" i="16"/>
  <c r="D12" i="16" s="1"/>
  <c r="Q11" i="16"/>
  <c r="P11" i="16"/>
  <c r="P10" i="16" s="1"/>
  <c r="P9" i="16" s="1"/>
  <c r="O11" i="16"/>
  <c r="O10" i="16" s="1"/>
  <c r="O9" i="16" s="1"/>
  <c r="N11" i="16"/>
  <c r="M11" i="16"/>
  <c r="L11" i="16"/>
  <c r="L10" i="16" s="1"/>
  <c r="L9" i="16" s="1"/>
  <c r="K11" i="16"/>
  <c r="K10" i="16" s="1"/>
  <c r="K9" i="16" s="1"/>
  <c r="J11" i="16"/>
  <c r="I11" i="16"/>
  <c r="H11" i="16"/>
  <c r="H10" i="16" s="1"/>
  <c r="H9" i="16" s="1"/>
  <c r="G11" i="16"/>
  <c r="G10" i="16" s="1"/>
  <c r="G9" i="16" s="1"/>
  <c r="F11" i="16"/>
  <c r="Q10" i="16"/>
  <c r="Q9" i="16" s="1"/>
  <c r="N10" i="16"/>
  <c r="N9" i="16" s="1"/>
  <c r="M10" i="16"/>
  <c r="M9" i="16" s="1"/>
  <c r="J10" i="16"/>
  <c r="J9" i="16" s="1"/>
  <c r="I10" i="16"/>
  <c r="I9" i="16" s="1"/>
  <c r="F10" i="16"/>
  <c r="F9" i="16" s="1"/>
  <c r="Q85" i="13"/>
  <c r="D85" i="13" s="1"/>
  <c r="Q84" i="13"/>
  <c r="D84" i="13" s="1"/>
  <c r="Q83" i="13"/>
  <c r="D83" i="13" s="1"/>
  <c r="Q82" i="13"/>
  <c r="D82" i="13" s="1"/>
  <c r="Q81" i="13"/>
  <c r="D81" i="13" s="1"/>
  <c r="P80" i="13"/>
  <c r="O80" i="13"/>
  <c r="N80" i="13"/>
  <c r="M80" i="13"/>
  <c r="L80" i="13"/>
  <c r="K80" i="13"/>
  <c r="J80" i="13"/>
  <c r="I80" i="13"/>
  <c r="H80" i="13"/>
  <c r="G80" i="13"/>
  <c r="F80" i="13"/>
  <c r="E80" i="13"/>
  <c r="D79" i="13"/>
  <c r="G78" i="13"/>
  <c r="D78" i="13" s="1"/>
  <c r="H77" i="13"/>
  <c r="D77" i="13" s="1"/>
  <c r="Q76" i="13"/>
  <c r="P76" i="13"/>
  <c r="O76" i="13"/>
  <c r="N76" i="13"/>
  <c r="M76" i="13"/>
  <c r="L76" i="13"/>
  <c r="K76" i="13"/>
  <c r="J76" i="13"/>
  <c r="I76" i="13"/>
  <c r="F76" i="13"/>
  <c r="E76" i="13"/>
  <c r="O75" i="13"/>
  <c r="D75" i="13" s="1"/>
  <c r="O74" i="13"/>
  <c r="D74" i="13" s="1"/>
  <c r="O73" i="13"/>
  <c r="D73" i="13" s="1"/>
  <c r="O72" i="13"/>
  <c r="D72" i="13" s="1"/>
  <c r="O71" i="13"/>
  <c r="D71" i="13" s="1"/>
  <c r="O70" i="13"/>
  <c r="D70" i="13" s="1"/>
  <c r="O69" i="13"/>
  <c r="D69" i="13" s="1"/>
  <c r="O68" i="13"/>
  <c r="D68" i="13" s="1"/>
  <c r="O67" i="13"/>
  <c r="D67" i="13" s="1"/>
  <c r="O66" i="13"/>
  <c r="D66" i="13" s="1"/>
  <c r="O65" i="13"/>
  <c r="D65" i="13" s="1"/>
  <c r="O64" i="13"/>
  <c r="D64" i="13" s="1"/>
  <c r="O63" i="13"/>
  <c r="D63" i="13" s="1"/>
  <c r="O62" i="13"/>
  <c r="D62" i="13" s="1"/>
  <c r="O61" i="13"/>
  <c r="D61" i="13" s="1"/>
  <c r="O60" i="13"/>
  <c r="D60" i="13" s="1"/>
  <c r="O59" i="13"/>
  <c r="D59" i="13" s="1"/>
  <c r="O58" i="13"/>
  <c r="D58" i="13" s="1"/>
  <c r="O57" i="13"/>
  <c r="D57" i="13" s="1"/>
  <c r="O56" i="13"/>
  <c r="D56" i="13" s="1"/>
  <c r="O55" i="13"/>
  <c r="D55" i="13" s="1"/>
  <c r="O54" i="13"/>
  <c r="D54" i="13" s="1"/>
  <c r="O53" i="13"/>
  <c r="D53" i="13" s="1"/>
  <c r="O52" i="13"/>
  <c r="D52" i="13" s="1"/>
  <c r="O51" i="13"/>
  <c r="D51" i="13" s="1"/>
  <c r="Q50" i="13"/>
  <c r="N50" i="13"/>
  <c r="M50" i="13"/>
  <c r="L50" i="13"/>
  <c r="K50" i="13"/>
  <c r="J50" i="13"/>
  <c r="I50" i="13"/>
  <c r="H50" i="13"/>
  <c r="G50" i="13"/>
  <c r="F50" i="13"/>
  <c r="E50" i="13"/>
  <c r="P49" i="13"/>
  <c r="D49" i="13" s="1"/>
  <c r="P48" i="13"/>
  <c r="D48" i="13" s="1"/>
  <c r="P47" i="13"/>
  <c r="D47" i="13" s="1"/>
  <c r="P46" i="13"/>
  <c r="D46" i="13" s="1"/>
  <c r="P45" i="13"/>
  <c r="D45" i="13" s="1"/>
  <c r="P44" i="13"/>
  <c r="D44" i="13" s="1"/>
  <c r="Q43" i="13"/>
  <c r="O43" i="13"/>
  <c r="N43" i="13"/>
  <c r="M43" i="13"/>
  <c r="L43" i="13"/>
  <c r="K43" i="13"/>
  <c r="J43" i="13"/>
  <c r="I43" i="13"/>
  <c r="H43" i="13"/>
  <c r="G43" i="13"/>
  <c r="F43" i="13"/>
  <c r="E43" i="13"/>
  <c r="K42" i="13"/>
  <c r="D42" i="13" s="1"/>
  <c r="D41" i="13" s="1"/>
  <c r="Q41" i="13"/>
  <c r="P41" i="13"/>
  <c r="O41" i="13"/>
  <c r="N41" i="13"/>
  <c r="M41" i="13"/>
  <c r="L41" i="13"/>
  <c r="J41" i="13"/>
  <c r="I41" i="13"/>
  <c r="H41" i="13"/>
  <c r="G41" i="13"/>
  <c r="F41" i="13"/>
  <c r="E41" i="13"/>
  <c r="L40" i="13"/>
  <c r="D40" i="13" s="1"/>
  <c r="D39" i="13" s="1"/>
  <c r="Q39" i="13"/>
  <c r="P39" i="13"/>
  <c r="O39" i="13"/>
  <c r="N39" i="13"/>
  <c r="M39" i="13"/>
  <c r="K39" i="13"/>
  <c r="J39" i="13"/>
  <c r="I39" i="13"/>
  <c r="H39" i="13"/>
  <c r="G39" i="13"/>
  <c r="F39" i="13"/>
  <c r="E39" i="13"/>
  <c r="J38" i="13"/>
  <c r="D38" i="13" s="1"/>
  <c r="J37" i="13"/>
  <c r="D37" i="13" s="1"/>
  <c r="Q36" i="13"/>
  <c r="P36" i="13"/>
  <c r="O36" i="13"/>
  <c r="N36" i="13"/>
  <c r="M36" i="13"/>
  <c r="L36" i="13"/>
  <c r="K36" i="13"/>
  <c r="I36" i="13"/>
  <c r="H36" i="13"/>
  <c r="G36" i="13"/>
  <c r="F36" i="13"/>
  <c r="E36" i="13"/>
  <c r="I35" i="13"/>
  <c r="I33" i="13" s="1"/>
  <c r="D34" i="13"/>
  <c r="Q33" i="13"/>
  <c r="P33" i="13"/>
  <c r="O33" i="13"/>
  <c r="N33" i="13"/>
  <c r="M33" i="13"/>
  <c r="L33" i="13"/>
  <c r="K33" i="13"/>
  <c r="J33" i="13"/>
  <c r="H33" i="13"/>
  <c r="G33" i="13"/>
  <c r="F33" i="13"/>
  <c r="E33" i="13"/>
  <c r="N32" i="13"/>
  <c r="D32" i="13" s="1"/>
  <c r="N31" i="13"/>
  <c r="D31" i="13" s="1"/>
  <c r="N30" i="13"/>
  <c r="D30" i="13" s="1"/>
  <c r="N29" i="13"/>
  <c r="D29" i="13" s="1"/>
  <c r="N28" i="13"/>
  <c r="D28" i="13" s="1"/>
  <c r="N27" i="13"/>
  <c r="D27" i="13" s="1"/>
  <c r="N26" i="13"/>
  <c r="D26" i="13" s="1"/>
  <c r="N25" i="13"/>
  <c r="D25" i="13" s="1"/>
  <c r="N24" i="13"/>
  <c r="D24" i="13" s="1"/>
  <c r="N23" i="13"/>
  <c r="D23" i="13" s="1"/>
  <c r="N22" i="13"/>
  <c r="D22" i="13" s="1"/>
  <c r="Q21" i="13"/>
  <c r="P21" i="13"/>
  <c r="O21" i="13"/>
  <c r="M21" i="13"/>
  <c r="L21" i="13"/>
  <c r="K21" i="13"/>
  <c r="J21" i="13"/>
  <c r="I21" i="13"/>
  <c r="H21" i="13"/>
  <c r="G21" i="13"/>
  <c r="F21" i="13"/>
  <c r="E21" i="13"/>
  <c r="M20" i="13"/>
  <c r="D20" i="13" s="1"/>
  <c r="M19" i="13"/>
  <c r="D19" i="13" s="1"/>
  <c r="M18" i="13"/>
  <c r="D18" i="13" s="1"/>
  <c r="M17" i="13"/>
  <c r="D17" i="13" s="1"/>
  <c r="Q16" i="13"/>
  <c r="P16" i="13"/>
  <c r="O16" i="13"/>
  <c r="N16" i="13"/>
  <c r="L16" i="13"/>
  <c r="K16" i="13"/>
  <c r="J16" i="13"/>
  <c r="I16" i="13"/>
  <c r="H16" i="13"/>
  <c r="G16" i="13"/>
  <c r="F16" i="13"/>
  <c r="E16" i="13"/>
  <c r="F15" i="13"/>
  <c r="D15" i="13" s="1"/>
  <c r="D14" i="13" s="1"/>
  <c r="Q14" i="13"/>
  <c r="P14" i="13"/>
  <c r="O14" i="13"/>
  <c r="N14" i="13"/>
  <c r="M14" i="13"/>
  <c r="L14" i="13"/>
  <c r="K14" i="13"/>
  <c r="J14" i="13"/>
  <c r="I14" i="13"/>
  <c r="H14" i="13"/>
  <c r="G14" i="13"/>
  <c r="F14" i="13"/>
  <c r="E14" i="13"/>
  <c r="E13" i="13"/>
  <c r="D13" i="13" s="1"/>
  <c r="D12" i="13" s="1"/>
  <c r="D10" i="13" s="1"/>
  <c r="Q12" i="13"/>
  <c r="P12" i="13"/>
  <c r="O12" i="13"/>
  <c r="N12" i="13"/>
  <c r="M12" i="13"/>
  <c r="L12" i="13"/>
  <c r="K12" i="13"/>
  <c r="J12" i="13"/>
  <c r="I12" i="13"/>
  <c r="H12" i="13"/>
  <c r="G12" i="13"/>
  <c r="F12" i="13"/>
  <c r="E11" i="13"/>
  <c r="T11" i="13" s="1"/>
  <c r="Q10" i="13"/>
  <c r="P10" i="13"/>
  <c r="O10" i="13"/>
  <c r="N10" i="13"/>
  <c r="M10" i="13"/>
  <c r="L10" i="13"/>
  <c r="K10" i="13"/>
  <c r="J10" i="13"/>
  <c r="I10" i="13"/>
  <c r="H10" i="13"/>
  <c r="G10" i="13"/>
  <c r="F10" i="13"/>
  <c r="F66" i="15"/>
  <c r="D66" i="15"/>
  <c r="F65" i="15"/>
  <c r="D65" i="15" s="1"/>
  <c r="F64" i="15"/>
  <c r="D64" i="15"/>
  <c r="F63" i="15"/>
  <c r="D63" i="15" s="1"/>
  <c r="F62" i="15"/>
  <c r="D62" i="15"/>
  <c r="F61" i="15"/>
  <c r="D61" i="15" s="1"/>
  <c r="F60" i="15"/>
  <c r="D60" i="15"/>
  <c r="F59" i="15"/>
  <c r="D59" i="15" s="1"/>
  <c r="F58" i="15"/>
  <c r="D58" i="15"/>
  <c r="F57" i="15"/>
  <c r="D57" i="15" s="1"/>
  <c r="F56" i="15"/>
  <c r="D56" i="15"/>
  <c r="F55" i="15"/>
  <c r="D55" i="15" s="1"/>
  <c r="F54" i="15"/>
  <c r="D54" i="15"/>
  <c r="F53" i="15"/>
  <c r="D53" i="15" s="1"/>
  <c r="F52" i="15"/>
  <c r="D52" i="15"/>
  <c r="F51" i="15"/>
  <c r="D51" i="15" s="1"/>
  <c r="F50" i="15"/>
  <c r="D50" i="15"/>
  <c r="F49" i="15"/>
  <c r="D49" i="15" s="1"/>
  <c r="F48" i="15"/>
  <c r="D48" i="15"/>
  <c r="F47" i="15"/>
  <c r="D47" i="15" s="1"/>
  <c r="F46" i="15"/>
  <c r="D46" i="15"/>
  <c r="F45" i="15"/>
  <c r="D45" i="15" s="1"/>
  <c r="F44" i="15"/>
  <c r="D44" i="15"/>
  <c r="F43" i="15"/>
  <c r="D43" i="15" s="1"/>
  <c r="F42" i="15"/>
  <c r="D42" i="15"/>
  <c r="F41" i="15"/>
  <c r="D41" i="15" s="1"/>
  <c r="F40" i="15"/>
  <c r="D40" i="15"/>
  <c r="F39" i="15"/>
  <c r="D39" i="15" s="1"/>
  <c r="F38" i="15"/>
  <c r="D38" i="15"/>
  <c r="F37" i="15"/>
  <c r="D37" i="15" s="1"/>
  <c r="F36" i="15"/>
  <c r="D36" i="15"/>
  <c r="F35" i="15"/>
  <c r="D35" i="15" s="1"/>
  <c r="F34" i="15"/>
  <c r="D34" i="15"/>
  <c r="F33" i="15"/>
  <c r="D33" i="15" s="1"/>
  <c r="F32" i="15"/>
  <c r="D32" i="15"/>
  <c r="F31" i="15"/>
  <c r="D31" i="15" s="1"/>
  <c r="F30" i="15"/>
  <c r="D30" i="15"/>
  <c r="F29" i="15"/>
  <c r="D29" i="15" s="1"/>
  <c r="F28" i="15"/>
  <c r="D28" i="15"/>
  <c r="F27" i="15"/>
  <c r="F26" i="15" s="1"/>
  <c r="N25" i="15"/>
  <c r="M25" i="15"/>
  <c r="L25" i="15"/>
  <c r="K25" i="15"/>
  <c r="J25" i="15"/>
  <c r="I25" i="15"/>
  <c r="H25" i="15"/>
  <c r="G25" i="15"/>
  <c r="E25" i="15"/>
  <c r="D24" i="15"/>
  <c r="D23" i="15"/>
  <c r="D22" i="15"/>
  <c r="D21" i="15" s="1"/>
  <c r="N21" i="15"/>
  <c r="M21" i="15"/>
  <c r="L21" i="15"/>
  <c r="K21" i="15"/>
  <c r="J21" i="15"/>
  <c r="I21" i="15"/>
  <c r="H21" i="15"/>
  <c r="G21" i="15"/>
  <c r="F21" i="15"/>
  <c r="E21" i="15"/>
  <c r="D20" i="15"/>
  <c r="D19" i="15"/>
  <c r="D18" i="15"/>
  <c r="D17" i="15"/>
  <c r="D16" i="15" s="1"/>
  <c r="M16" i="15"/>
  <c r="M11" i="15" s="1"/>
  <c r="M10" i="15" s="1"/>
  <c r="M9" i="15" s="1"/>
  <c r="L16" i="15"/>
  <c r="K16" i="15"/>
  <c r="J16" i="15"/>
  <c r="I16" i="15"/>
  <c r="I11" i="15" s="1"/>
  <c r="I10" i="15" s="1"/>
  <c r="I9" i="15" s="1"/>
  <c r="H16" i="15"/>
  <c r="G16" i="15"/>
  <c r="F16" i="15"/>
  <c r="E16" i="15"/>
  <c r="E11" i="15" s="1"/>
  <c r="E10" i="15" s="1"/>
  <c r="E9" i="15" s="1"/>
  <c r="K15" i="15"/>
  <c r="D15" i="15"/>
  <c r="K14" i="15"/>
  <c r="D14" i="15" s="1"/>
  <c r="D12" i="15" s="1"/>
  <c r="D11" i="15" s="1"/>
  <c r="K13" i="15"/>
  <c r="D13" i="15"/>
  <c r="L12" i="15"/>
  <c r="L11" i="15" s="1"/>
  <c r="L10" i="15" s="1"/>
  <c r="L9" i="15" s="1"/>
  <c r="F12" i="15"/>
  <c r="E12" i="15"/>
  <c r="N11" i="15"/>
  <c r="J11" i="15"/>
  <c r="H11" i="15"/>
  <c r="H10" i="15" s="1"/>
  <c r="H9" i="15" s="1"/>
  <c r="G11" i="15"/>
  <c r="G10" i="15" s="1"/>
  <c r="G9" i="15" s="1"/>
  <c r="F11" i="15"/>
  <c r="N10" i="15"/>
  <c r="N9" i="15" s="1"/>
  <c r="J10" i="15"/>
  <c r="J9" i="15" s="1"/>
  <c r="D151" i="14"/>
  <c r="K150" i="14"/>
  <c r="D150" i="14"/>
  <c r="K149" i="14"/>
  <c r="D149" i="14" s="1"/>
  <c r="K148" i="14"/>
  <c r="K147" i="14"/>
  <c r="D147" i="14"/>
  <c r="K146" i="14"/>
  <c r="D146" i="14" s="1"/>
  <c r="K145" i="14"/>
  <c r="D145" i="14" s="1"/>
  <c r="K144" i="14"/>
  <c r="D144" i="14"/>
  <c r="K143" i="14"/>
  <c r="D143" i="14" s="1"/>
  <c r="K142" i="14"/>
  <c r="D142" i="14"/>
  <c r="K141" i="14"/>
  <c r="D141" i="14" s="1"/>
  <c r="K140" i="14"/>
  <c r="D140" i="14"/>
  <c r="L139" i="14"/>
  <c r="K139" i="14" s="1"/>
  <c r="D139" i="14" s="1"/>
  <c r="K138" i="14"/>
  <c r="D138" i="14"/>
  <c r="K137" i="14"/>
  <c r="D137" i="14" s="1"/>
  <c r="K136" i="14"/>
  <c r="D136" i="14"/>
  <c r="M135" i="14"/>
  <c r="J135" i="14"/>
  <c r="I135" i="14"/>
  <c r="H135" i="14"/>
  <c r="G135" i="14"/>
  <c r="F135" i="14"/>
  <c r="E135" i="14"/>
  <c r="K125" i="14"/>
  <c r="D125" i="14" s="1"/>
  <c r="K124" i="14"/>
  <c r="D124" i="14"/>
  <c r="K123" i="14"/>
  <c r="D123" i="14"/>
  <c r="K122" i="14"/>
  <c r="D122" i="14" s="1"/>
  <c r="K121" i="14"/>
  <c r="D121" i="14" s="1"/>
  <c r="K120" i="14"/>
  <c r="D120" i="14"/>
  <c r="K119" i="14"/>
  <c r="D119" i="14"/>
  <c r="K118" i="14"/>
  <c r="D118" i="14" s="1"/>
  <c r="K117" i="14"/>
  <c r="D117" i="14" s="1"/>
  <c r="K116" i="14"/>
  <c r="D116" i="14"/>
  <c r="K115" i="14"/>
  <c r="D115" i="14"/>
  <c r="K114" i="14"/>
  <c r="D114" i="14" s="1"/>
  <c r="K113" i="14"/>
  <c r="D113" i="14" s="1"/>
  <c r="K112" i="14"/>
  <c r="D112" i="14"/>
  <c r="K111" i="14"/>
  <c r="D111" i="14"/>
  <c r="K110" i="14"/>
  <c r="D110" i="14" s="1"/>
  <c r="K109" i="14"/>
  <c r="D109" i="14" s="1"/>
  <c r="K108" i="14"/>
  <c r="D108" i="14"/>
  <c r="K107" i="14"/>
  <c r="D107" i="14"/>
  <c r="A107" i="14"/>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K106" i="14"/>
  <c r="D106" i="14" s="1"/>
  <c r="A106" i="14"/>
  <c r="K105" i="14"/>
  <c r="D105" i="14" s="1"/>
  <c r="A105" i="14"/>
  <c r="K104" i="14"/>
  <c r="D104" i="14"/>
  <c r="M103" i="14"/>
  <c r="M102" i="14" s="1"/>
  <c r="L103" i="14"/>
  <c r="J103" i="14"/>
  <c r="J102" i="14" s="1"/>
  <c r="I103" i="14"/>
  <c r="I102" i="14" s="1"/>
  <c r="H103" i="14"/>
  <c r="G103" i="14"/>
  <c r="F103" i="14"/>
  <c r="F102" i="14" s="1"/>
  <c r="E103" i="14"/>
  <c r="E102" i="14" s="1"/>
  <c r="H102" i="14"/>
  <c r="G102" i="14"/>
  <c r="D101" i="14"/>
  <c r="D100" i="14"/>
  <c r="D99" i="14"/>
  <c r="D98" i="14"/>
  <c r="F97" i="14"/>
  <c r="D97" i="14" s="1"/>
  <c r="D95" i="14"/>
  <c r="D94" i="14"/>
  <c r="F93" i="14"/>
  <c r="D93" i="14"/>
  <c r="D92" i="14"/>
  <c r="D91" i="14"/>
  <c r="D90" i="14"/>
  <c r="D89" i="14"/>
  <c r="D88" i="14"/>
  <c r="D87" i="14"/>
  <c r="D86" i="14"/>
  <c r="D85" i="14"/>
  <c r="D84" i="14"/>
  <c r="F83" i="14"/>
  <c r="D83" i="14"/>
  <c r="D82" i="14"/>
  <c r="D81" i="14"/>
  <c r="D80" i="14"/>
  <c r="D79" i="14"/>
  <c r="D78" i="14"/>
  <c r="D77" i="14"/>
  <c r="D76" i="14"/>
  <c r="D75" i="14"/>
  <c r="D74" i="14"/>
  <c r="D73" i="14"/>
  <c r="D72" i="14"/>
  <c r="D71" i="14"/>
  <c r="D70" i="14"/>
  <c r="D69" i="14"/>
  <c r="D68" i="14"/>
  <c r="F67" i="14"/>
  <c r="D67" i="14"/>
  <c r="D66" i="14"/>
  <c r="D65" i="14"/>
  <c r="D64" i="14"/>
  <c r="F63" i="14"/>
  <c r="D63" i="14" s="1"/>
  <c r="D62" i="14"/>
  <c r="F61" i="14"/>
  <c r="D61" i="14"/>
  <c r="F60" i="14"/>
  <c r="D60" i="14" s="1"/>
  <c r="D59" i="14"/>
  <c r="F58" i="14"/>
  <c r="D58" i="14"/>
  <c r="D57" i="14"/>
  <c r="F56" i="14"/>
  <c r="D56" i="14"/>
  <c r="D55" i="14"/>
  <c r="D54" i="14"/>
  <c r="F53" i="14"/>
  <c r="D53" i="14"/>
  <c r="F52" i="14"/>
  <c r="F50" i="14" s="1"/>
  <c r="D50" i="14" s="1"/>
  <c r="D51" i="14"/>
  <c r="D49" i="14"/>
  <c r="F48" i="14"/>
  <c r="D48" i="14"/>
  <c r="D47" i="14"/>
  <c r="F46" i="14"/>
  <c r="D46" i="14" s="1"/>
  <c r="D45" i="14"/>
  <c r="D44" i="14"/>
  <c r="D43" i="14"/>
  <c r="D42" i="14"/>
  <c r="D41" i="14"/>
  <c r="F40" i="14"/>
  <c r="D40" i="14"/>
  <c r="F39" i="14"/>
  <c r="D39" i="14"/>
  <c r="F38" i="14"/>
  <c r="D38" i="14" s="1"/>
  <c r="D37" i="14"/>
  <c r="F36" i="14"/>
  <c r="D36" i="14"/>
  <c r="F35" i="14"/>
  <c r="D35" i="14" s="1"/>
  <c r="D34" i="14"/>
  <c r="F33" i="14"/>
  <c r="D33" i="14" s="1"/>
  <c r="F32" i="14"/>
  <c r="D32" i="14"/>
  <c r="F31" i="14"/>
  <c r="D31" i="14" s="1"/>
  <c r="D29" i="14"/>
  <c r="F28" i="14"/>
  <c r="D28" i="14"/>
  <c r="F27" i="14"/>
  <c r="F26" i="14" s="1"/>
  <c r="N25" i="14"/>
  <c r="M25" i="14"/>
  <c r="L25" i="14"/>
  <c r="K25" i="14"/>
  <c r="J25" i="14"/>
  <c r="I25" i="14"/>
  <c r="H25" i="14"/>
  <c r="G25" i="14"/>
  <c r="E25" i="14"/>
  <c r="D24" i="14"/>
  <c r="D23" i="14"/>
  <c r="D22" i="14"/>
  <c r="N21" i="14"/>
  <c r="M21" i="14"/>
  <c r="L21" i="14"/>
  <c r="K21" i="14"/>
  <c r="J21" i="14"/>
  <c r="I21" i="14"/>
  <c r="H21" i="14"/>
  <c r="G21" i="14"/>
  <c r="F21" i="14"/>
  <c r="E21" i="14"/>
  <c r="D21" i="14"/>
  <c r="D20" i="14"/>
  <c r="D19" i="14"/>
  <c r="D18" i="14"/>
  <c r="D17" i="14"/>
  <c r="D16" i="14" s="1"/>
  <c r="M16" i="14"/>
  <c r="L16" i="14"/>
  <c r="K16" i="14"/>
  <c r="J16" i="14"/>
  <c r="J11" i="14" s="1"/>
  <c r="J10" i="14" s="1"/>
  <c r="J9" i="14" s="1"/>
  <c r="I16" i="14"/>
  <c r="H16" i="14"/>
  <c r="G16" i="14"/>
  <c r="G11" i="14" s="1"/>
  <c r="G10" i="14" s="1"/>
  <c r="G9" i="14" s="1"/>
  <c r="F16" i="14"/>
  <c r="E16" i="14"/>
  <c r="K15" i="14"/>
  <c r="D15" i="14"/>
  <c r="L14" i="14"/>
  <c r="K14" i="14" s="1"/>
  <c r="D14" i="14" s="1"/>
  <c r="K13" i="14"/>
  <c r="D13" i="14"/>
  <c r="F12" i="14"/>
  <c r="F11" i="14" s="1"/>
  <c r="E12" i="14"/>
  <c r="N11" i="14"/>
  <c r="N10" i="14" s="1"/>
  <c r="N9" i="14" s="1"/>
  <c r="M11" i="14"/>
  <c r="I11" i="14"/>
  <c r="I10" i="14" s="1"/>
  <c r="I9" i="14" s="1"/>
  <c r="H11" i="14"/>
  <c r="E11" i="14"/>
  <c r="E10" i="14" s="1"/>
  <c r="E9" i="14" s="1"/>
  <c r="H10" i="14"/>
  <c r="H9" i="14" s="1"/>
  <c r="C21" i="11"/>
  <c r="E20" i="11"/>
  <c r="C20" i="11" s="1"/>
  <c r="E19" i="11"/>
  <c r="C19" i="11" s="1"/>
  <c r="E18" i="11"/>
  <c r="C18" i="11" s="1"/>
  <c r="E17" i="11"/>
  <c r="C17" i="11" s="1"/>
  <c r="E16" i="11"/>
  <c r="C16" i="11" s="1"/>
  <c r="E15" i="11"/>
  <c r="C15" i="11" s="1"/>
  <c r="E14" i="11"/>
  <c r="C14" i="11" s="1"/>
  <c r="E13" i="11"/>
  <c r="C13" i="11" s="1"/>
  <c r="C12" i="11"/>
  <c r="F11" i="11"/>
  <c r="E11" i="11"/>
  <c r="D11" i="11"/>
  <c r="A6" i="11"/>
  <c r="A5" i="11"/>
  <c r="D21" i="10"/>
  <c r="C21" i="10" s="1"/>
  <c r="J21" i="10" s="1"/>
  <c r="J20" i="10"/>
  <c r="D20" i="10"/>
  <c r="C20" i="10"/>
  <c r="D19" i="10"/>
  <c r="C19" i="10" s="1"/>
  <c r="J19" i="10" s="1"/>
  <c r="D18" i="10"/>
  <c r="C18" i="10"/>
  <c r="J18" i="10" s="1"/>
  <c r="D17" i="10"/>
  <c r="C17" i="10" s="1"/>
  <c r="J17" i="10" s="1"/>
  <c r="J16" i="10"/>
  <c r="D16" i="10"/>
  <c r="C16" i="10"/>
  <c r="D15" i="10"/>
  <c r="C15" i="10" s="1"/>
  <c r="J15" i="10" s="1"/>
  <c r="G14" i="10"/>
  <c r="D14" i="10"/>
  <c r="C14" i="10" s="1"/>
  <c r="J14" i="10" s="1"/>
  <c r="D13" i="10"/>
  <c r="C13" i="10"/>
  <c r="I12" i="10"/>
  <c r="H12" i="10"/>
  <c r="G12" i="10"/>
  <c r="F12" i="10"/>
  <c r="E12" i="10"/>
  <c r="A6" i="10"/>
  <c r="K41" i="13" l="1"/>
  <c r="K9" i="13" s="1"/>
  <c r="D35" i="13"/>
  <c r="D33" i="13" s="1"/>
  <c r="G76" i="13"/>
  <c r="G9" i="13" s="1"/>
  <c r="E31" i="1"/>
  <c r="E30" i="1" s="1"/>
  <c r="L39" i="13"/>
  <c r="L9" i="13" s="1"/>
  <c r="D50" i="13"/>
  <c r="D80" i="13"/>
  <c r="D36" i="13"/>
  <c r="D27" i="15"/>
  <c r="F9" i="13"/>
  <c r="D12" i="7"/>
  <c r="D43" i="13"/>
  <c r="Q80" i="13"/>
  <c r="Q9" i="13" s="1"/>
  <c r="E12" i="13"/>
  <c r="E10" i="13" s="1"/>
  <c r="E9" i="13" s="1"/>
  <c r="M16" i="13"/>
  <c r="M9" i="13" s="1"/>
  <c r="E11" i="1"/>
  <c r="G11" i="1" s="1"/>
  <c r="G16" i="1" s="1"/>
  <c r="I9" i="13"/>
  <c r="J36" i="13"/>
  <c r="J9" i="13" s="1"/>
  <c r="P9" i="13"/>
  <c r="P43" i="13"/>
  <c r="G13" i="7"/>
  <c r="F24" i="7"/>
  <c r="F37" i="7"/>
  <c r="F38" i="7"/>
  <c r="C12" i="7"/>
  <c r="C11" i="7" s="1"/>
  <c r="G11" i="7" s="1"/>
  <c r="F15" i="7"/>
  <c r="G15" i="7"/>
  <c r="F16" i="7"/>
  <c r="F34" i="7"/>
  <c r="G16" i="7"/>
  <c r="D22" i="7"/>
  <c r="G36" i="7"/>
  <c r="G17" i="7"/>
  <c r="D35" i="7"/>
  <c r="D33" i="7" s="1"/>
  <c r="F14" i="7"/>
  <c r="G29" i="7"/>
  <c r="C35" i="7"/>
  <c r="C33" i="7" s="1"/>
  <c r="G14" i="7"/>
  <c r="G37" i="7"/>
  <c r="F23" i="7"/>
  <c r="F13" i="7"/>
  <c r="D17" i="7"/>
  <c r="D15" i="7" s="1"/>
  <c r="D11" i="7" s="1"/>
  <c r="G23" i="7"/>
  <c r="G27" i="7"/>
  <c r="F36" i="7"/>
  <c r="G24" i="7"/>
  <c r="C22" i="7"/>
  <c r="I14" i="8"/>
  <c r="I13" i="8" s="1"/>
  <c r="L42" i="8"/>
  <c r="G14" i="8"/>
  <c r="G13" i="8" s="1"/>
  <c r="M34" i="8"/>
  <c r="M15" i="8"/>
  <c r="M30" i="8"/>
  <c r="M24" i="8"/>
  <c r="L34" i="8"/>
  <c r="L30" i="8" s="1"/>
  <c r="N30" i="8" s="1"/>
  <c r="M21" i="8"/>
  <c r="F44" i="8"/>
  <c r="E14" i="8"/>
  <c r="J15" i="8"/>
  <c r="J14" i="8" s="1"/>
  <c r="J13" i="8" s="1"/>
  <c r="N34" i="8"/>
  <c r="M42" i="8"/>
  <c r="N42" i="8"/>
  <c r="L15" i="8"/>
  <c r="N18" i="8"/>
  <c r="H24" i="8"/>
  <c r="H21" i="8" s="1"/>
  <c r="H14" i="8" s="1"/>
  <c r="H13" i="8" s="1"/>
  <c r="D44" i="8"/>
  <c r="D14" i="8" s="1"/>
  <c r="K14" i="8"/>
  <c r="F20" i="8"/>
  <c r="N20" i="8"/>
  <c r="F49" i="8"/>
  <c r="D30" i="1"/>
  <c r="D11" i="1" s="1"/>
  <c r="C13" i="1"/>
  <c r="C12" i="1" s="1"/>
  <c r="D11" i="16"/>
  <c r="D10" i="16" s="1"/>
  <c r="D9" i="16" s="1"/>
  <c r="E11" i="16"/>
  <c r="E10" i="16" s="1"/>
  <c r="E9" i="16" s="1"/>
  <c r="D76" i="13"/>
  <c r="D16" i="13"/>
  <c r="D21" i="13"/>
  <c r="O50" i="13"/>
  <c r="O9" i="13" s="1"/>
  <c r="H76" i="13"/>
  <c r="H9" i="13" s="1"/>
  <c r="N21" i="13"/>
  <c r="N9" i="13" s="1"/>
  <c r="D26" i="15"/>
  <c r="D25" i="15" s="1"/>
  <c r="D10" i="15" s="1"/>
  <c r="D9" i="15" s="1"/>
  <c r="F25" i="15"/>
  <c r="F10" i="15" s="1"/>
  <c r="F9" i="15" s="1"/>
  <c r="K12" i="15"/>
  <c r="K11" i="15" s="1"/>
  <c r="K10" i="15" s="1"/>
  <c r="K9" i="15" s="1"/>
  <c r="D135" i="14"/>
  <c r="M10" i="14"/>
  <c r="M9" i="14" s="1"/>
  <c r="D12" i="14"/>
  <c r="D11" i="14" s="1"/>
  <c r="D103" i="14"/>
  <c r="D102" i="14" s="1"/>
  <c r="K12" i="14"/>
  <c r="K11" i="14" s="1"/>
  <c r="D26" i="14"/>
  <c r="F96" i="14"/>
  <c r="D96" i="14" s="1"/>
  <c r="K103" i="14"/>
  <c r="K135" i="14"/>
  <c r="L12" i="14"/>
  <c r="L11" i="14" s="1"/>
  <c r="L135" i="14"/>
  <c r="C11" i="11"/>
  <c r="C12" i="10"/>
  <c r="D12" i="10"/>
  <c r="J13" i="10"/>
  <c r="J12" i="10" s="1"/>
  <c r="AG70" i="5"/>
  <c r="D9" i="13" l="1"/>
  <c r="C11" i="1"/>
  <c r="G12" i="1" s="1"/>
  <c r="C31" i="1"/>
  <c r="C30" i="1" s="1"/>
  <c r="G22" i="7"/>
  <c r="D21" i="7"/>
  <c r="G12" i="7"/>
  <c r="F12" i="7"/>
  <c r="F22" i="7"/>
  <c r="F11" i="7"/>
  <c r="F35" i="7"/>
  <c r="C21" i="7"/>
  <c r="G35" i="7"/>
  <c r="F14" i="8"/>
  <c r="K13" i="8"/>
  <c r="M13" i="8" s="1"/>
  <c r="M14" i="8"/>
  <c r="N21" i="8"/>
  <c r="L14" i="8"/>
  <c r="N15" i="8"/>
  <c r="P145" i="14"/>
  <c r="L102" i="14"/>
  <c r="L10" i="14"/>
  <c r="L9" i="14" s="1"/>
  <c r="F25" i="14"/>
  <c r="F10" i="14" s="1"/>
  <c r="F9" i="14" s="1"/>
  <c r="D25" i="14"/>
  <c r="D10" i="14" s="1"/>
  <c r="D9" i="14" s="1"/>
  <c r="K102" i="14"/>
  <c r="K10" i="14"/>
  <c r="K9" i="14" s="1"/>
  <c r="H14" i="1" l="1"/>
  <c r="G30" i="1"/>
  <c r="G33" i="7"/>
  <c r="F33" i="7"/>
  <c r="L13" i="8"/>
  <c r="N13" i="8" s="1"/>
  <c r="N14" i="8"/>
  <c r="G21" i="7" l="1"/>
  <c r="F21" i="7"/>
  <c r="A6" i="1" l="1"/>
  <c r="D45" i="3" l="1"/>
  <c r="D12" i="9" l="1"/>
  <c r="E12" i="9"/>
  <c r="F12" i="9"/>
  <c r="G12" i="9"/>
  <c r="H12" i="9"/>
  <c r="J12" i="9"/>
  <c r="K12" i="9"/>
  <c r="L12" i="9"/>
  <c r="N12" i="9"/>
  <c r="O12" i="9"/>
  <c r="P12" i="9"/>
  <c r="Q12" i="9"/>
  <c r="C13" i="9"/>
  <c r="C14" i="9"/>
  <c r="C15" i="9"/>
  <c r="C16" i="9"/>
  <c r="C17" i="9"/>
  <c r="C18" i="9"/>
  <c r="C19" i="9"/>
  <c r="C20" i="9"/>
  <c r="M21" i="9"/>
  <c r="C21" i="9" s="1"/>
  <c r="C22" i="9"/>
  <c r="C23" i="9"/>
  <c r="C24" i="9"/>
  <c r="C25" i="9"/>
  <c r="C26" i="9"/>
  <c r="C27" i="9"/>
  <c r="C28" i="9"/>
  <c r="M29" i="9"/>
  <c r="C29" i="9" s="1"/>
  <c r="C30" i="9"/>
  <c r="C31" i="9"/>
  <c r="C32" i="9"/>
  <c r="C33" i="9"/>
  <c r="M34" i="9"/>
  <c r="C34" i="9" s="1"/>
  <c r="C35" i="9"/>
  <c r="C36" i="9"/>
  <c r="C37" i="9"/>
  <c r="C38" i="9"/>
  <c r="C39" i="9"/>
  <c r="C40" i="9"/>
  <c r="C41" i="9"/>
  <c r="C42" i="9"/>
  <c r="M43" i="9"/>
  <c r="C43" i="9" s="1"/>
  <c r="C44" i="9"/>
  <c r="A5" i="8"/>
  <c r="A5" i="1" s="1"/>
  <c r="A5" i="2" s="1"/>
  <c r="A4" i="14" s="1" a="1"/>
  <c r="A4" i="14" s="1"/>
  <c r="A5" i="7"/>
  <c r="A6" i="8" s="1"/>
  <c r="A6" i="9" s="1"/>
  <c r="E13" i="3"/>
  <c r="E12" i="3" s="1"/>
  <c r="F13" i="3"/>
  <c r="G13" i="3"/>
  <c r="K13" i="3"/>
  <c r="K12" i="3" s="1"/>
  <c r="C15" i="3"/>
  <c r="C17" i="3"/>
  <c r="C18" i="3"/>
  <c r="H20" i="3"/>
  <c r="C20" i="3" s="1"/>
  <c r="H21" i="3"/>
  <c r="C21" i="3" s="1"/>
  <c r="H22" i="3"/>
  <c r="C22" i="3" s="1"/>
  <c r="H23" i="3"/>
  <c r="C23" i="3" s="1"/>
  <c r="H24" i="3"/>
  <c r="C24" i="3" s="1"/>
  <c r="H25" i="3"/>
  <c r="C25" i="3" s="1"/>
  <c r="H26" i="3"/>
  <c r="C26" i="3" s="1"/>
  <c r="H27" i="3"/>
  <c r="C27" i="3" s="1"/>
  <c r="H28" i="3"/>
  <c r="C28" i="3" s="1"/>
  <c r="H30" i="3"/>
  <c r="C30" i="3" s="1"/>
  <c r="H31" i="3"/>
  <c r="C31" i="3" s="1"/>
  <c r="H32" i="3"/>
  <c r="C32" i="3" s="1"/>
  <c r="H33" i="3"/>
  <c r="H34" i="3"/>
  <c r="C34" i="3" s="1"/>
  <c r="H35" i="3"/>
  <c r="C35" i="3" s="1"/>
  <c r="H36" i="3"/>
  <c r="C36" i="3" s="1"/>
  <c r="H37" i="3"/>
  <c r="C37" i="3" s="1"/>
  <c r="H38" i="3"/>
  <c r="C38" i="3" s="1"/>
  <c r="H39" i="3"/>
  <c r="C39" i="3" s="1"/>
  <c r="H40" i="3"/>
  <c r="C40" i="3" s="1"/>
  <c r="H41" i="3"/>
  <c r="C41" i="3" s="1"/>
  <c r="H42" i="3"/>
  <c r="C42" i="3" s="1"/>
  <c r="H43" i="3"/>
  <c r="C43" i="3" s="1"/>
  <c r="H44" i="3"/>
  <c r="C44" i="3" s="1"/>
  <c r="H45" i="3"/>
  <c r="C45" i="3" s="1"/>
  <c r="H46" i="3"/>
  <c r="C46" i="3" s="1"/>
  <c r="H47" i="3"/>
  <c r="C47" i="3" s="1"/>
  <c r="H48" i="3"/>
  <c r="C48" i="3" s="1"/>
  <c r="H49" i="3"/>
  <c r="C49" i="3" s="1"/>
  <c r="H50" i="3"/>
  <c r="C50" i="3" s="1"/>
  <c r="H51" i="3"/>
  <c r="C51" i="3" s="1"/>
  <c r="D52" i="3"/>
  <c r="D53" i="3"/>
  <c r="D54" i="3"/>
  <c r="D55" i="3"/>
  <c r="D56" i="3"/>
  <c r="D57" i="3"/>
  <c r="D58" i="3"/>
  <c r="D59" i="3"/>
  <c r="D60" i="3"/>
  <c r="C60" i="3" s="1"/>
  <c r="C61" i="3"/>
  <c r="F62" i="3"/>
  <c r="C62" i="3" s="1"/>
  <c r="G63" i="3"/>
  <c r="C63" i="3" s="1"/>
  <c r="A6" i="2"/>
  <c r="A5" i="3" l="1"/>
  <c r="C56" i="3"/>
  <c r="M12" i="9"/>
  <c r="C58" i="3"/>
  <c r="G12" i="3"/>
  <c r="C54" i="3"/>
  <c r="C52" i="3"/>
  <c r="J13" i="3"/>
  <c r="J12" i="3" s="1"/>
  <c r="C55" i="3"/>
  <c r="C57" i="3"/>
  <c r="C12" i="9"/>
  <c r="C12" i="6"/>
  <c r="C59" i="3"/>
  <c r="C53" i="3"/>
  <c r="C19" i="3"/>
  <c r="F12" i="3"/>
  <c r="I13" i="3"/>
  <c r="I12" i="3" s="1"/>
  <c r="C16" i="3"/>
  <c r="H29" i="3"/>
  <c r="C29" i="3" s="1"/>
  <c r="C14" i="3"/>
  <c r="C18" i="6" l="1"/>
  <c r="C23" i="6"/>
  <c r="D33" i="3"/>
  <c r="C33" i="3" s="1"/>
  <c r="H13" i="3"/>
  <c r="H12" i="3" s="1"/>
  <c r="C8" i="6" l="1"/>
  <c r="C17" i="6"/>
  <c r="C13" i="3"/>
  <c r="C12" i="3" s="1"/>
  <c r="D13" i="3"/>
  <c r="D12" i="3" s="1"/>
  <c r="F17"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D11" authorId="0" shapeId="0" xr:uid="{08511CC9-07E0-4341-A6FB-C77360A11F74}">
      <text>
        <r>
          <rPr>
            <b/>
            <sz val="9"/>
            <color indexed="81"/>
            <rFont val="Tahoma"/>
            <family val="2"/>
          </rPr>
          <t>Windows User:</t>
        </r>
        <r>
          <rPr>
            <sz val="9"/>
            <color indexed="81"/>
            <rFont val="Tahoma"/>
            <family val="2"/>
          </rPr>
          <t xml:space="preserve">
CHÊNH LỆCH THU NS CẤP DƯỚI NỘP NS CẤP TRÊN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E14" authorId="0" shapeId="0" xr:uid="{18B51766-767D-4869-A4FB-758A9B29ECE8}">
      <text>
        <r>
          <rPr>
            <b/>
            <sz val="9"/>
            <color indexed="81"/>
            <rFont val="Tahoma"/>
            <family val="2"/>
          </rPr>
          <t>ADMIN:</t>
        </r>
        <r>
          <rPr>
            <sz val="9"/>
            <color indexed="81"/>
            <rFont val="Tahoma"/>
            <family val="2"/>
          </rPr>
          <t xml:space="preserve">
chính sách nghị định 81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<sst xmlns="http://schemas.openxmlformats.org/spreadsheetml/2006/main" count="1739" uniqueCount="832">
  <si>
    <t>CHI CHUYỂN NGUỒN SANG NĂM SAU</t>
  </si>
  <si>
    <t>C</t>
  </si>
  <si>
    <t>-</t>
  </si>
  <si>
    <t>Chi các chương trình mục tiêu, nhiệm vụ</t>
  </si>
  <si>
    <t>II</t>
  </si>
  <si>
    <t>Chi các chương trình mục tiêu quốc gia</t>
  </si>
  <si>
    <t>I</t>
  </si>
  <si>
    <t>CHI CÁC CHƯƠNG TRÌNH MỤC TIÊU</t>
  </si>
  <si>
    <t>B</t>
  </si>
  <si>
    <t>Chi tạo nguồn, điều chỉnh tiền lương</t>
  </si>
  <si>
    <t>IV</t>
  </si>
  <si>
    <t>Dự phòng ngân sách</t>
  </si>
  <si>
    <t>III</t>
  </si>
  <si>
    <t>Chi khoa học và công nghệ</t>
  </si>
  <si>
    <t>Chi giáo dục - đào tạo và dạy nghề</t>
  </si>
  <si>
    <t>Trong đó:</t>
  </si>
  <si>
    <t>Chi thường xuyên</t>
  </si>
  <si>
    <t>Chi đầu tư phát triển khác</t>
  </si>
  <si>
    <t>Chi đầu tư từ nguồn thu xổ số kiến thiết</t>
  </si>
  <si>
    <t>Chi đầu tư từ nguồn thu tiền sử dụng đất</t>
  </si>
  <si>
    <t>Chi đầu tư cho các dự án</t>
  </si>
  <si>
    <t>Chi đầu tư phát triển</t>
  </si>
  <si>
    <t>A</t>
  </si>
  <si>
    <t>r</t>
  </si>
  <si>
    <t>TỔNG CHI NGÂN SÁCH HUYỆN</t>
  </si>
  <si>
    <t>Ngân sách cấp huyện</t>
  </si>
  <si>
    <t xml:space="preserve">Chia ra </t>
  </si>
  <si>
    <t>Ngân sách huyện</t>
  </si>
  <si>
    <t>Nội dung</t>
  </si>
  <si>
    <t>STT</t>
  </si>
  <si>
    <t>Đơn vị: Triệu đồng</t>
  </si>
  <si>
    <t>(Dự toán đã được Hội đồng nhân dân quyết định)</t>
  </si>
  <si>
    <t>VII</t>
  </si>
  <si>
    <t>V</t>
  </si>
  <si>
    <t>Chi khác ngân sách</t>
  </si>
  <si>
    <t>Chi bảo đảm xã hội</t>
  </si>
  <si>
    <t>Chi hoạt động của cơ quan quản lý nhà nước, đảng, đoàn thể</t>
  </si>
  <si>
    <t>Chi các hoạt động kinh tế</t>
  </si>
  <si>
    <t>Chi phát thanh, truyền hình, thông tấn</t>
  </si>
  <si>
    <t>Chi y tế, dân số và gia đình</t>
  </si>
  <si>
    <t>Chi bảo vệ môi trường</t>
  </si>
  <si>
    <t>Chi thể dục thể thao</t>
  </si>
  <si>
    <t>Chi văn hóa thông tin</t>
  </si>
  <si>
    <t>1.3</t>
  </si>
  <si>
    <t>1.2</t>
  </si>
  <si>
    <t>1.1</t>
  </si>
  <si>
    <t>Dự toán</t>
  </si>
  <si>
    <t>CHI CHUYỂN NGUỒN SANG NGÂN SÁCH NĂM SAU</t>
  </si>
  <si>
    <t>CHI BỔ SUNG CÓ MỤC TIÊU CHO NGÂN SÁCH XÃ</t>
  </si>
  <si>
    <t>CHI TẠO NGUỒN, ĐIỀU CHỈNH TIỀN LƯƠNG</t>
  </si>
  <si>
    <t>CHI DỰ PHÒNG NGÂN SÁCH</t>
  </si>
  <si>
    <t>Ngân sách huyện chưa phân bổ</t>
  </si>
  <si>
    <t>UBND xã Đăk Trăm</t>
  </si>
  <si>
    <t>UBND xã Văn Lem</t>
  </si>
  <si>
    <t>UBND xã Đăk Rơ Nga</t>
  </si>
  <si>
    <t>UBND xã Ngọc Tụ</t>
  </si>
  <si>
    <t>UBND xã Kon Đào</t>
  </si>
  <si>
    <t>UBND xã Tân Cảnh</t>
  </si>
  <si>
    <t>UBND xã Pô Kô</t>
  </si>
  <si>
    <t>UBND xã Diên Bình</t>
  </si>
  <si>
    <t>UBND thị trấn Đăk Tô</t>
  </si>
  <si>
    <t>Liên đoàn lao động</t>
  </si>
  <si>
    <t xml:space="preserve">Trạm thú y </t>
  </si>
  <si>
    <t>Hạt kiểm lâm huyện</t>
  </si>
  <si>
    <t>Công an huyện</t>
  </si>
  <si>
    <t xml:space="preserve">Ban chỉ huy quân sự </t>
  </si>
  <si>
    <t>Ngân hàng CSXH</t>
  </si>
  <si>
    <t>BQL dự án đầu tư xây dựng</t>
  </si>
  <si>
    <t>Hội chữ thập đỏ</t>
  </si>
  <si>
    <t>Trạm khuyến nông</t>
  </si>
  <si>
    <t>Hội khuyến học</t>
  </si>
  <si>
    <t>Hội Nạn nhân chất độc da cam</t>
  </si>
  <si>
    <t>Hội Cựu thanh niên xung phong</t>
  </si>
  <si>
    <t>Hội người cao tuổi</t>
  </si>
  <si>
    <t>Hội Cựu chiến binh</t>
  </si>
  <si>
    <t>Hội Nông dân</t>
  </si>
  <si>
    <t>Hội Liên hiệp phụ nữ</t>
  </si>
  <si>
    <t>Huyện đoàn</t>
  </si>
  <si>
    <t>UB MTTQ VN</t>
  </si>
  <si>
    <t>Phòng Tài nguyên - Môi trường</t>
  </si>
  <si>
    <t>Phòng Giáo dục &amp; Đào tạo</t>
  </si>
  <si>
    <t>Văn phòng điều phối nông thôn mới huyện</t>
  </si>
  <si>
    <t>Phòng NN&amp;PTNT  huyện(Cơ quan thường trực BCĐ nông thôn mới)</t>
  </si>
  <si>
    <t>Phòng Nông nghiệp &amp;PTNT</t>
  </si>
  <si>
    <t>Phòng Tài chính - Kế hoạch</t>
  </si>
  <si>
    <t>Phòng Lao động TB&amp;XH</t>
  </si>
  <si>
    <t>Phòng Nội vụ</t>
  </si>
  <si>
    <t>Phòng Y tế</t>
  </si>
  <si>
    <t>Phòng Tư pháp</t>
  </si>
  <si>
    <t>Phòng Dân tộc</t>
  </si>
  <si>
    <t>Thanh tra huyện</t>
  </si>
  <si>
    <t>Phòng Kinh tế - Hạ tầng</t>
  </si>
  <si>
    <t>Đài Truyền thanh - Truyền hình</t>
  </si>
  <si>
    <t>TT Giáo dục nghề nghiệp - GDTX</t>
  </si>
  <si>
    <t>TT Môi trường và Dịch vụ đô thị</t>
  </si>
  <si>
    <t>Trung tâm chính trị</t>
  </si>
  <si>
    <t>Phòng Văn hóa - Thông tin</t>
  </si>
  <si>
    <t>Văn phòng Huyện ủy</t>
  </si>
  <si>
    <t>VP HĐND&amp;UBND huyện</t>
  </si>
  <si>
    <t>CÁC CƠ QUAN, TỔ CHỨC</t>
  </si>
  <si>
    <t>TỔNG SỐ</t>
  </si>
  <si>
    <t>CHI THƯỜNG XUYÊN</t>
  </si>
  <si>
    <t>CHI ĐẦU TƯ PHÁT TRIỂN</t>
  </si>
  <si>
    <t>CHI CHƯƠNG TRÌNH MTQG</t>
  </si>
  <si>
    <t>CHI THƯỜNG XUYÊN (KHÔNG KỂ CT MTQG)</t>
  </si>
  <si>
    <t>CHI ĐẦU TƯ PHÁT TRIỂN (KHÔNG KỂ CT MTQG)</t>
  </si>
  <si>
    <t xml:space="preserve">TỔNG SỐ </t>
  </si>
  <si>
    <t>TÊN ĐƠN VỊ</t>
  </si>
  <si>
    <t>DỰ TOÁN CHI NGÂN SÁCH CẤP HUYỆN CHO TỪNG CƠ QUAN, TỔ CHỨC NĂM 2019</t>
  </si>
  <si>
    <t>Biểu số 86/CK-NSNN</t>
  </si>
  <si>
    <t>Phòng Tài nguyên và Môi trường</t>
  </si>
  <si>
    <t>Phòng Tài chính- Kế hoạch</t>
  </si>
  <si>
    <t>CHI NÔNG NGHIỆP, LÂM NGHIỆP, THỦY LỢI, THỦY SẢN</t>
  </si>
  <si>
    <t>CHI GIAO THÔNG</t>
  </si>
  <si>
    <t>CHI BẢO ĐẢM XÃ HỘI</t>
  </si>
  <si>
    <t>CHI HOẠT ĐỘNG CỦA CƠ QUAN QUẢN LÝ NHÀ NƯỚC, ĐẢNG, ĐOÀN THỂ</t>
  </si>
  <si>
    <t>TRONG ĐÓ</t>
  </si>
  <si>
    <t>CHI CÁC HOẠT ĐỘNG KINH TẾ</t>
  </si>
  <si>
    <t>CHI BẢO VỆ MÔI TRƯỜNG</t>
  </si>
  <si>
    <t>CHI THỂ DỤC THỂ THAO</t>
  </si>
  <si>
    <t>CHI PHÁT THANH, TRUYỀN HÌNH, THÔNG TẤN</t>
  </si>
  <si>
    <t>CHI VĂN HÓA THÔNG TIN</t>
  </si>
  <si>
    <t>CHI Y TẾ, DÂN SỐ VÀ GIA ĐÌNH</t>
  </si>
  <si>
    <t>CHI KHOA HỌC VÀ CÔNG NGHỆ</t>
  </si>
  <si>
    <t>CHI GIÁO DỤC - ĐÀO TẠO VÀ DẠY NGHỀ</t>
  </si>
  <si>
    <t>a</t>
  </si>
  <si>
    <t>Huyện Đăk Tô</t>
  </si>
  <si>
    <t>Tổng số</t>
  </si>
  <si>
    <t>Ngân sách cấp xã</t>
  </si>
  <si>
    <t>Ngân sách cấp tỉnh</t>
  </si>
  <si>
    <t>Ngoài nước</t>
  </si>
  <si>
    <t>Chia theo nguồn vốn</t>
  </si>
  <si>
    <t>Tổng số (tất cả các nguồn vốn)</t>
  </si>
  <si>
    <t>Tổng mức đầu tư được duyệt</t>
  </si>
  <si>
    <t>Số Quyết định, ngày, tháng, năm ban hành</t>
  </si>
  <si>
    <t>Quyết định đầu tư</t>
  </si>
  <si>
    <t>Thời gian khởi công - hoàn thành</t>
  </si>
  <si>
    <t>Địa điểm xây dựng</t>
  </si>
  <si>
    <t>Danh mục dự án</t>
  </si>
  <si>
    <t>Chi chuyển nguồn sang năm sau</t>
  </si>
  <si>
    <t>Chi các chương trình mục tiêu</t>
  </si>
  <si>
    <t>Tổng chi cân đối ngân sách huyện</t>
  </si>
  <si>
    <t> I</t>
  </si>
  <si>
    <t>Thu chuyển nguồn từ năm trước chuyển sang</t>
  </si>
  <si>
    <t>Thu kết dư</t>
  </si>
  <si>
    <t>Thu bổ sung có mục tiêu</t>
  </si>
  <si>
    <t>Thu bổ sung cân đối</t>
  </si>
  <si>
    <t>Thu bổ sung từ ngân sách cấp trên</t>
  </si>
  <si>
    <t xml:space="preserve">Thu ngân sách huyện hưởng từ các khoản thu phân chia </t>
  </si>
  <si>
    <t>Thu ngân sách huyện hưởng 100%</t>
  </si>
  <si>
    <t>Thu ngân sách huyện được hưởng theo phân cấp</t>
  </si>
  <si>
    <t>TỔNG NGUỒN THU NGÂN SÁCH HUYỆN</t>
  </si>
  <si>
    <t>NỘI DUNG</t>
  </si>
  <si>
    <t>Thu viện trợ</t>
  </si>
  <si>
    <t>Thu từ quỹ đất công ích, hoa lợi công sản khác</t>
  </si>
  <si>
    <t>Thu khác ngân sách</t>
  </si>
  <si>
    <t>Thu tiền cấp quyền khai thác khoáng sản</t>
  </si>
  <si>
    <t>Tiền cho thuê và tiền bán nhà ở thuộc sở hữu nhà nước</t>
  </si>
  <si>
    <t>Thu tiền sử dụng đất</t>
  </si>
  <si>
    <t>Tiền cho thuê đất, thuê mặt nước</t>
  </si>
  <si>
    <t>Thuế sử dụng đất phi nông nghiệp</t>
  </si>
  <si>
    <t>Thuế sử dụng đất nông nghiệp</t>
  </si>
  <si>
    <t>Lệ phí trước bạ</t>
  </si>
  <si>
    <t>Thuế bảo vệ môi trường</t>
  </si>
  <si>
    <t>Thuế thu nhập cá nhân</t>
  </si>
  <si>
    <t>Thuế tài nguyên</t>
  </si>
  <si>
    <t>Thuế thu nhập doanh nghiệp</t>
  </si>
  <si>
    <t>Thuế giá trị gia tăng</t>
  </si>
  <si>
    <t>Thu nội địa</t>
  </si>
  <si>
    <t>Tổng thu NSNN</t>
  </si>
  <si>
    <t xml:space="preserve">Ngân Hàng chính sách huyện </t>
  </si>
  <si>
    <t>Trung Tâm môi trường</t>
  </si>
  <si>
    <t>Văn phòng HĐND-UBND</t>
  </si>
  <si>
    <t xml:space="preserve">Văn phòng Huyện ủy </t>
  </si>
  <si>
    <t xml:space="preserve">Trạm Thú y </t>
  </si>
  <si>
    <t xml:space="preserve"> Đài truyền thanh truyền hình</t>
  </si>
  <si>
    <t xml:space="preserve">Thanh tra huyện </t>
  </si>
  <si>
    <t>Trung tâm giáo dục nghề - giáo dục thường xuyên</t>
  </si>
  <si>
    <t>Phòng Tài nguyên và môi trường</t>
  </si>
  <si>
    <t xml:space="preserve">Phòng Y tế </t>
  </si>
  <si>
    <t xml:space="preserve">Phòng Tư pháp </t>
  </si>
  <si>
    <t xml:space="preserve">Phòng Nội Vụ </t>
  </si>
  <si>
    <t>Phòng Nông nghiệp và Phát triển nông thôn</t>
  </si>
  <si>
    <t xml:space="preserve">Hội Phụ nữ huyện </t>
  </si>
  <si>
    <t xml:space="preserve">Phòng Lao động Thương binh và Xã hội </t>
  </si>
  <si>
    <t xml:space="preserve">Phòng Giáo dục và Đào tạo </t>
  </si>
  <si>
    <t xml:space="preserve">Phòng Dân Tộc </t>
  </si>
  <si>
    <t xml:space="preserve">Ủy ban Mặt trận tổ quốc </t>
  </si>
  <si>
    <t>Phòng Kinh tế và Hạ tầng</t>
  </si>
  <si>
    <t xml:space="preserve">Hội Nông dân </t>
  </si>
  <si>
    <t>Hội Người cao tuổi</t>
  </si>
  <si>
    <t>Hội Cựu Thanh niên xung phong</t>
  </si>
  <si>
    <t xml:space="preserve">Hội Cựu chiến binh </t>
  </si>
  <si>
    <t>Ban quản lý dự án đầu tư xây dựng</t>
  </si>
  <si>
    <t xml:space="preserve">Trung tâm bồi dưỡng chính trị </t>
  </si>
  <si>
    <t xml:space="preserve">Công an huyện </t>
  </si>
  <si>
    <t xml:space="preserve">Ban chỉ huy quân sự huyện </t>
  </si>
  <si>
    <t>CHI KHÁC</t>
  </si>
  <si>
    <t>AN NINH - QUỐC PHÒNG</t>
  </si>
  <si>
    <t>THỂ DỤC THỂ THAO</t>
  </si>
  <si>
    <t>DỰ TOÁN CHI THƯỜNG XUYÊN CỦA NGÂN SÁCH CẤP HUYỆN CHO TỪNG CƠ QUAN, TỔ CHỨC THEO LĨNH VỰC NĂM 2019</t>
  </si>
  <si>
    <t>Biểu số 88/CK-NSNN</t>
  </si>
  <si>
    <t xml:space="preserve">Thu ngân sách xã hưởng từ các khoản thu phân chia </t>
  </si>
  <si>
    <t>Thu ngân sách xã hưởng 100%</t>
  </si>
  <si>
    <t>Tổng chi cân đối ngân sách xã</t>
  </si>
  <si>
    <t>Số bổ sung thực hiện điều chỉnh tiền lương</t>
  </si>
  <si>
    <t>Số bổ sung cân đối từ ngân sách cấp huyện</t>
  </si>
  <si>
    <t>Thu ngân sách xã được hưởng theo phân cấp</t>
  </si>
  <si>
    <t>Tổng thu NSNN trên địa bàn</t>
  </si>
  <si>
    <t>Tên đơn vị</t>
  </si>
  <si>
    <t>1=2+3+4</t>
  </si>
  <si>
    <t>Bổ sung thực hiện các chương trình mục tiêu quốc gia</t>
  </si>
  <si>
    <t>Bổ sung vốn sự nghiệp để thực hiện các chế độ, chính sách, nhiệm vụ</t>
  </si>
  <si>
    <t>Bổ sung vốn đầu tư để thực hiện các chương trình mục tiêu, nhiệm vụ</t>
  </si>
  <si>
    <t>Chương trình mục tiêu quốc gia xây dựng nông thôn mới</t>
  </si>
  <si>
    <t>Đầu tư phát triển</t>
  </si>
  <si>
    <t>Kinh phí sự nghiệp</t>
  </si>
  <si>
    <t>Vốn trong nước</t>
  </si>
  <si>
    <t>Vốn ngoài nước</t>
  </si>
  <si>
    <t>1=2+3</t>
  </si>
  <si>
    <t>2=5+12</t>
  </si>
  <si>
    <t>4=5+8</t>
  </si>
  <si>
    <t>5=6+7</t>
  </si>
  <si>
    <t>8=9+10</t>
  </si>
  <si>
    <t>11=12+15</t>
  </si>
  <si>
    <t>12=13+14</t>
  </si>
  <si>
    <t>15=16+17</t>
  </si>
  <si>
    <t>Thị trấn Đăk Tô</t>
  </si>
  <si>
    <t>(Kèm theo Quyết định số       /QĐ-UBND ngày      /01/2020 của UBND huyện Đăk Tô)</t>
  </si>
  <si>
    <t>(Kèm theo Công văn số       /TCKH ngày      /01/2020 của phòng TC-KH huyện Đăk Tô)</t>
  </si>
  <si>
    <t>Ban Quản lý dự án đầu tư xây dựng</t>
  </si>
  <si>
    <t xml:space="preserve">Ban Quản lý dự án đầu tư xây dựng </t>
  </si>
  <si>
    <t>Xã Diên Bình</t>
  </si>
  <si>
    <t>Xã Đăk Rơ Nga</t>
  </si>
  <si>
    <t>Xã Ngọc Tụ</t>
  </si>
  <si>
    <t>D</t>
  </si>
  <si>
    <t>Thực hiện kiểm kê đất đai, thống kê, quy hoạch, kế hoạch sử dụng đất, đo đạc và các nhiệm vụ quản lý đất đai theo phân cấp</t>
  </si>
  <si>
    <t>CHI CÔNG NGHIỆP</t>
  </si>
  <si>
    <t>CHI HOẠT ĐỘNG KINH TẾ KHÁC</t>
  </si>
  <si>
    <t>Vốn sự nghiệp</t>
  </si>
  <si>
    <t>Đơn vị: triệu đồng</t>
  </si>
  <si>
    <t>Chi quốc phòng</t>
  </si>
  <si>
    <t>Chi an ninh và trật tự an toàn xã hội</t>
  </si>
  <si>
    <t>Chi thường xuyên khác</t>
  </si>
  <si>
    <t>Ban quản lý các dự án đầu tư XDCB</t>
  </si>
  <si>
    <t xml:space="preserve">Phòng dân tộc </t>
  </si>
  <si>
    <t xml:space="preserve">Phòng Nội vụ </t>
  </si>
  <si>
    <t>Ban 03</t>
  </si>
  <si>
    <t>Ngân sách huyện (các nhiệm vụ đảm bảo XH khác còn lại QĐ giao theo kế hoạch của UBND huyện)</t>
  </si>
  <si>
    <t xml:space="preserve">Hội chữ thập đỏ huyện </t>
  </si>
  <si>
    <t xml:space="preserve">Huyện đoàn </t>
  </si>
  <si>
    <t>Hội nông dân huyện</t>
  </si>
  <si>
    <t>Phòng Kinh tế hạ tầng</t>
  </si>
  <si>
    <t xml:space="preserve">Mặt trận </t>
  </si>
  <si>
    <t xml:space="preserve">Ngân hàng chính sách huyện </t>
  </si>
  <si>
    <t xml:space="preserve">Phòng giáo dục và Đào tạo </t>
  </si>
  <si>
    <t xml:space="preserve">Các đơn vị trường học </t>
  </si>
  <si>
    <t xml:space="preserve">Hội Liên hiệp phụ nữ </t>
  </si>
  <si>
    <t xml:space="preserve">Phòng Nông nghiệp và phát triển nông thôn </t>
  </si>
  <si>
    <t xml:space="preserve">Phòng Tư pháp huyện </t>
  </si>
  <si>
    <t xml:space="preserve">Phòng Văn hóa thông tin </t>
  </si>
  <si>
    <t xml:space="preserve">Trung tâm giáo dục nghề nghiệp - Giáo dục thường xuyên </t>
  </si>
  <si>
    <t>Phòng Tài nguyên môi trường</t>
  </si>
  <si>
    <t xml:space="preserve">Trung tâm môi trường và dịch vụ đô thị </t>
  </si>
  <si>
    <t>Ngân sách huyện - sự nghiệp môi trường</t>
  </si>
  <si>
    <t>Phòng Tài chính - Kế hoạch huyện</t>
  </si>
  <si>
    <t>Trung tâm dịch vụ nông nghiệp</t>
  </si>
  <si>
    <t>VP. HĐND-UBND huyện</t>
  </si>
  <si>
    <t>Ngân sách huyện (các nhiệm vụ chi khác còn lại QĐ giao theo kế hoạch của UBND huyện)</t>
  </si>
  <si>
    <r>
      <t xml:space="preserve">Chi đầu tư phát triển </t>
    </r>
    <r>
      <rPr>
        <sz val="12"/>
        <color indexed="10"/>
        <rFont val="Times New Roman"/>
        <family val="1"/>
      </rPr>
      <t>(Không kể chương trình MTQG)</t>
    </r>
  </si>
  <si>
    <r>
      <t xml:space="preserve">Chi thường xuyên </t>
    </r>
    <r>
      <rPr>
        <sz val="12"/>
        <color indexed="8"/>
        <rFont val="Times New Roman"/>
        <family val="1"/>
      </rPr>
      <t>(Không kể chương trình MTQG)</t>
    </r>
  </si>
  <si>
    <t>Chi trả nợ lãi do chính quyền địa phương vay (1)</t>
  </si>
  <si>
    <t>Chi bổ sung quỹ dự trữ tài chính (1)</t>
  </si>
  <si>
    <t>Chi dự phòng ngân sách</t>
  </si>
  <si>
    <t>Chi chương trình MTQG</t>
  </si>
  <si>
    <t>Chi chuyển nguồn sang ngân sách năm sau</t>
  </si>
  <si>
    <t xml:space="preserve">CÁC CƠ QUAN, TỔ CHỨC </t>
  </si>
  <si>
    <t>I.1</t>
  </si>
  <si>
    <t xml:space="preserve">Chi đầu tư xây dựng cơ bản </t>
  </si>
  <si>
    <t>b</t>
  </si>
  <si>
    <t>c</t>
  </si>
  <si>
    <t>d</t>
  </si>
  <si>
    <t>đ</t>
  </si>
  <si>
    <t>I.2</t>
  </si>
  <si>
    <t xml:space="preserve">Phòng Lao động </t>
  </si>
  <si>
    <t>Trung tâm văn hóa thể dục thể thao du lịch  và truyền thông</t>
  </si>
  <si>
    <t>CHI TRẢ NỢ LÃI CÁC KHOẢN DO CHÍNH QUYỀN ĐỊA PHƯƠNG VAY (1)</t>
  </si>
  <si>
    <t>CHI BỔ SUNG QUỸ DỰ TRỮ TÀI CHÍNH (1)</t>
  </si>
  <si>
    <t>VI</t>
  </si>
  <si>
    <t>CHI BỔ SUNG CÓ MỤC TIÊU CHO NGÂN SÁCH CẤP DƯỚI (2)</t>
  </si>
  <si>
    <t>(2) Ngân sách xã không có nhiệm vụ chi bổ sung cân đối cho ngân sách cấp.</t>
  </si>
  <si>
    <t>(Kèm theo Công văn số       /TCKH ngày      /01/2022 của phòng TC-KH huyện Đăk Tô)</t>
  </si>
  <si>
    <t>DT chưa rã chi tiết cấp xã</t>
  </si>
  <si>
    <t>ĐVT: Triệu đồng</t>
  </si>
  <si>
    <t>Tên đơn vị, địa phương</t>
  </si>
  <si>
    <t>Tổng cộng</t>
  </si>
  <si>
    <t>Chương trình mục tiêu quốc gia phát triển kinh tế - xã hội vùng đồng bào dân tộc thiểu số và miền núi</t>
  </si>
  <si>
    <t>Chương trình mục tiêu quốc gia giảm nghèo bền vững năm 2022</t>
  </si>
  <si>
    <t>Vốn đầu tư phát triển</t>
  </si>
  <si>
    <t>3=8+15+18</t>
  </si>
  <si>
    <t>18=19+20</t>
  </si>
  <si>
    <t>Phòng Lao động - Thương binh và Xã hội</t>
  </si>
  <si>
    <t>Phòng Giáo dục và Đào tạo</t>
  </si>
  <si>
    <t>Trung tâm Giáo dục nghề nghiệp - Giáo dục thường xuyên</t>
  </si>
  <si>
    <t>Hội liên hiệp phụ nữa huyện</t>
  </si>
  <si>
    <t>Xã Pô Kô</t>
  </si>
  <si>
    <t>Xã Tân Cảnh</t>
  </si>
  <si>
    <t>Xã Kon Đào</t>
  </si>
  <si>
    <t xml:space="preserve"> </t>
  </si>
  <si>
    <t>Xã Đăk Trăm</t>
  </si>
  <si>
    <t>Xã Văn Lem</t>
  </si>
  <si>
    <t>Ngân sách trung ương</t>
  </si>
  <si>
    <t>xã Kon Đào</t>
  </si>
  <si>
    <t>2023-2024</t>
  </si>
  <si>
    <t>947-12/12/2022</t>
  </si>
  <si>
    <t>Trường Tiểu học Lê Văn Tám (Điểm trường thôn Đăk Kang Peng), xã Diên Bình</t>
  </si>
  <si>
    <t xml:space="preserve">Trường Tiểu học - Trung học cơ sở Văn Lem; Hạng mục: Nhà hiệu bộ và các hạng mục phụ trợ </t>
  </si>
  <si>
    <t>xã Văn Lem</t>
  </si>
  <si>
    <t>944-12/12/2022</t>
  </si>
  <si>
    <t>xã Đăk Rơ Nga</t>
  </si>
  <si>
    <t>xã Pô Kô</t>
  </si>
  <si>
    <t>Đường Huỳnh Thúc Kháng (đoạn từ đường Nguyễn Trãi đến đường Hồ Xuân Hương)</t>
  </si>
  <si>
    <t>2023-2025</t>
  </si>
  <si>
    <t>709-31/12/2021</t>
  </si>
  <si>
    <t>Đường Lê Hữu Trác (đoạn từ đường Võ Thị Sáu đến đường Nguyễn Thị Minh Khai)</t>
  </si>
  <si>
    <t>72-24/01/2022</t>
  </si>
  <si>
    <t>Đường Phạm Ngọc Thạch (đoạn từ đường Hùng Vương đến đường Phạm Văn Đồng)</t>
  </si>
  <si>
    <t>708-31/12/2021</t>
  </si>
  <si>
    <t>2022-2024</t>
  </si>
  <si>
    <t>622-09/11/2021</t>
  </si>
  <si>
    <t>xã Ngọc Tụ</t>
  </si>
  <si>
    <t>2022-2025</t>
  </si>
  <si>
    <t>383-22/7/2021</t>
  </si>
  <si>
    <t>Dự án sắp xếp, ổn định dân cư tại chỗ xã Pô Kô</t>
  </si>
  <si>
    <t>625-03/10/2022</t>
  </si>
  <si>
    <t>2023-2023</t>
  </si>
  <si>
    <t>E</t>
  </si>
  <si>
    <t>Tên ĐV</t>
  </si>
  <si>
    <t>Ngân sách huyện (chưa phân bổ)</t>
  </si>
  <si>
    <t>Chi từ nguồn thu để lại tiền sử dụng đất</t>
  </si>
  <si>
    <t>Ngân sách tỉnh bổ sung có mục tiêu và mục tiêu nhiệm vụ</t>
  </si>
  <si>
    <t>Chi thường xuyên ( bao gồm bổ sung có mục tiêu và mục tiêu nhiệm vụ)</t>
  </si>
  <si>
    <t>Sự nghiệp giáo dục và đào tạo ( bao gồm bổ sung có mục tiêu và mục tiêu nhiệm vụ)</t>
  </si>
  <si>
    <t xml:space="preserve">Sự nghiệp giáo dục </t>
  </si>
  <si>
    <t>PGD</t>
  </si>
  <si>
    <t xml:space="preserve">Các trường học </t>
  </si>
  <si>
    <t>Trường</t>
  </si>
  <si>
    <t xml:space="preserve">Phòng Lao động Thương binh và xã hội </t>
  </si>
  <si>
    <t>PLĐ</t>
  </si>
  <si>
    <t>NSH</t>
  </si>
  <si>
    <t>e</t>
  </si>
  <si>
    <t>Trung tâm giáo dục nghề nghiệp, giáo dục thường xuyên</t>
  </si>
  <si>
    <t>TTGDTX</t>
  </si>
  <si>
    <t>Sự nghiệp đào tạo</t>
  </si>
  <si>
    <t>TTBDCT</t>
  </si>
  <si>
    <t xml:space="preserve">Khoa học Công nghệ </t>
  </si>
  <si>
    <t>KTHT</t>
  </si>
  <si>
    <t>Chi sự nghiệp môi trường</t>
  </si>
  <si>
    <t>Trung tâm dịch vụ môi trường</t>
  </si>
  <si>
    <t>TTMT</t>
  </si>
  <si>
    <t>TNMT</t>
  </si>
  <si>
    <t xml:space="preserve">Sự nghiệp kinh tế </t>
  </si>
  <si>
    <t xml:space="preserve">Trung tâm dịch vụ nông nghiệp </t>
  </si>
  <si>
    <t>TTDVNN</t>
  </si>
  <si>
    <t>PNN</t>
  </si>
  <si>
    <t>HND</t>
  </si>
  <si>
    <t xml:space="preserve">Hội liên hiệp phụ nữ huyện </t>
  </si>
  <si>
    <t>HPN</t>
  </si>
  <si>
    <t>HĐ</t>
  </si>
  <si>
    <t>f</t>
  </si>
  <si>
    <t>CCB</t>
  </si>
  <si>
    <t>g</t>
  </si>
  <si>
    <t>h</t>
  </si>
  <si>
    <t xml:space="preserve">Trung tâm môi trường </t>
  </si>
  <si>
    <t>i</t>
  </si>
  <si>
    <t>k</t>
  </si>
  <si>
    <t xml:space="preserve">Ban quản lý các dự án </t>
  </si>
  <si>
    <t>BQL</t>
  </si>
  <si>
    <t xml:space="preserve">Sự nghiệp y tế </t>
  </si>
  <si>
    <t xml:space="preserve">Sự nghiệp văn hóa </t>
  </si>
  <si>
    <t>Trung tâm văn hóa thể thao du lịch truyền thông</t>
  </si>
  <si>
    <t>TTVH</t>
  </si>
  <si>
    <t>VHTT</t>
  </si>
  <si>
    <t xml:space="preserve">Thể dục thể thao </t>
  </si>
  <si>
    <t>Sự nghiệp phát thanh truyền hình</t>
  </si>
  <si>
    <t>Sự nghiệp đảm bảo xã hội</t>
  </si>
  <si>
    <t>VPHU</t>
  </si>
  <si>
    <t>PDT</t>
  </si>
  <si>
    <t xml:space="preserve">Chi quản lý hành chính </t>
  </si>
  <si>
    <t>HĐND huyện</t>
  </si>
  <si>
    <t xml:space="preserve">b </t>
  </si>
  <si>
    <t>VP HĐND - UBND</t>
  </si>
  <si>
    <t xml:space="preserve">Phòng Tài chính - Kế hoạch </t>
  </si>
  <si>
    <t>l</t>
  </si>
  <si>
    <t>m</t>
  </si>
  <si>
    <t>n</t>
  </si>
  <si>
    <t>o</t>
  </si>
  <si>
    <t xml:space="preserve">Phòng Dân tộc </t>
  </si>
  <si>
    <t>p</t>
  </si>
  <si>
    <t>q</t>
  </si>
  <si>
    <t xml:space="preserve">Ủy ban Mặt trận tổ quốc Việt Nam </t>
  </si>
  <si>
    <t xml:space="preserve">Hội nông dân </t>
  </si>
  <si>
    <t>s</t>
  </si>
  <si>
    <t>t</t>
  </si>
  <si>
    <t>u</t>
  </si>
  <si>
    <t>v</t>
  </si>
  <si>
    <t>Ban 03 (Phòng Nội vụ huyện)</t>
  </si>
  <si>
    <t>w</t>
  </si>
  <si>
    <t xml:space="preserve">Hội chữ thập đỏ </t>
  </si>
  <si>
    <t>x</t>
  </si>
  <si>
    <t>y</t>
  </si>
  <si>
    <t>z</t>
  </si>
  <si>
    <t>Chi an ninh quốc phòng</t>
  </si>
  <si>
    <t xml:space="preserve">Công an </t>
  </si>
  <si>
    <t xml:space="preserve">Chi khác ngân sách </t>
  </si>
  <si>
    <t>Ngân hàng chính sách huyện</t>
  </si>
  <si>
    <t xml:space="preserve">Hội khuyến học </t>
  </si>
  <si>
    <t>I.3</t>
  </si>
  <si>
    <t>Kinh phí chương trình MTQG vốn sự nghiệp</t>
  </si>
  <si>
    <t xml:space="preserve">Tên 
đơn vị </t>
  </si>
  <si>
    <t>Chi đầu tư xây dựng cơ bản theo định mức phân bổ</t>
  </si>
  <si>
    <t>Ngân sách huyện (chưa phân bổ theo dự toán tỉnh giao)</t>
  </si>
  <si>
    <t>Ngân sách huyện (chưa phân bổ phần huyện giao tăng thêm chi theo tiến độ thu)</t>
  </si>
  <si>
    <t>Ngân sách huyện (chưa phân bổ )</t>
  </si>
  <si>
    <t>Ban chỉ huy quân sự huyện</t>
  </si>
  <si>
    <t>I.3.1</t>
  </si>
  <si>
    <t>Cấp huyện</t>
  </si>
  <si>
    <t>I.3.2</t>
  </si>
  <si>
    <t>Các xã thị trấn (Kinh phí ủy quyền )</t>
  </si>
  <si>
    <t>Xã Ngọk Tụ</t>
  </si>
  <si>
    <t>PGD-SNGD</t>
  </si>
  <si>
    <t>Trường-SNGD</t>
  </si>
  <si>
    <t>PLĐ-SNGD</t>
  </si>
  <si>
    <t>NSH-SNGD</t>
  </si>
  <si>
    <t>TTGDTX-SNGD</t>
  </si>
  <si>
    <t>TTBDCT -ĐT</t>
  </si>
  <si>
    <t>KTHT-KHCN</t>
  </si>
  <si>
    <t>TTMT-SNMT</t>
  </si>
  <si>
    <t>KTHT-SNMT</t>
  </si>
  <si>
    <t>TNMT-SNMT</t>
  </si>
  <si>
    <t>NSH-SNMT</t>
  </si>
  <si>
    <t>QLHC</t>
  </si>
  <si>
    <t>HĐND-QLHC</t>
  </si>
  <si>
    <t>VPUB-QLHC</t>
  </si>
  <si>
    <t>PLĐ-QLHC</t>
  </si>
  <si>
    <t>PTP-QLHC</t>
  </si>
  <si>
    <t>TTR-QLHC</t>
  </si>
  <si>
    <t>TNMT-QLHC</t>
  </si>
  <si>
    <t>PNN-QLHC</t>
  </si>
  <si>
    <t>KTHT-QLHC</t>
  </si>
  <si>
    <t>VHTT-QLHC</t>
  </si>
  <si>
    <t>TCKH-QLHC</t>
  </si>
  <si>
    <t>PGD-QLHC</t>
  </si>
  <si>
    <t>PYT-QLHC</t>
  </si>
  <si>
    <t>PNV-QLHC</t>
  </si>
  <si>
    <t>PDT-QLHC</t>
  </si>
  <si>
    <t>VPHU-QLHC</t>
  </si>
  <si>
    <t>MT-QLHC</t>
  </si>
  <si>
    <t>HND-QLHC</t>
  </si>
  <si>
    <t>CCB-QLHC</t>
  </si>
  <si>
    <t>HĐ-QLHC</t>
  </si>
  <si>
    <t>HPN-QLHC</t>
  </si>
  <si>
    <t>B03-QLHC</t>
  </si>
  <si>
    <t>HCTĐ-QLHC</t>
  </si>
  <si>
    <t>HNCT-QLHC</t>
  </si>
  <si>
    <t>TCTNXP-QLHC</t>
  </si>
  <si>
    <t>NSH-QLHC</t>
  </si>
  <si>
    <t>ANQP</t>
  </si>
  <si>
    <t>CA</t>
  </si>
  <si>
    <t>BCHQS</t>
  </si>
  <si>
    <t>NSH-QPAN</t>
  </si>
  <si>
    <t>PNV-CK</t>
  </si>
  <si>
    <t>NHCS-CK</t>
  </si>
  <si>
    <t>HKH-CK</t>
  </si>
  <si>
    <t>NSH-CK</t>
  </si>
  <si>
    <t>Chương trình mục tiêu quốc gia giảm nghèo bền vững</t>
  </si>
  <si>
    <t>Giá trị khối lượng thực hiện từ khởi công đến 31/10/2023</t>
  </si>
  <si>
    <t>VỐN PHÂN CẤP CÂN ĐỐI THEO TIÊU CHÍ</t>
  </si>
  <si>
    <t>thị trấn Đăk Tô</t>
  </si>
  <si>
    <t xml:space="preserve">NGUỒN THU TIỀN THU SỬ DỤNG ĐẤT </t>
  </si>
  <si>
    <t>Phát triển vùng nguyên liệu mắc ca gắn với mục tiêu phát triển cộng đồng trong quản lý tài nguyên rừng tại huyện Đăk Tô, tỉnh Kon Tum</t>
  </si>
  <si>
    <t>670-24/11/2023</t>
  </si>
  <si>
    <t>Trường Tiểu học Nguyễn Bỉnh Khiêm (Điểm trường trung tâm); Hạng mục: Nhà học 06 phòng và các hạng mục phụ trợ</t>
  </si>
  <si>
    <t>493-13/10/2023</t>
  </si>
  <si>
    <t>2024-2025</t>
  </si>
  <si>
    <t>704-07/12/2023</t>
  </si>
  <si>
    <t>Chợ xã Diên Bình, huyện Đăk Tô</t>
  </si>
  <si>
    <t>xã Diên Bình</t>
  </si>
  <si>
    <t>NGÂN SÁCH TỈNH BỔ SUNG CÓ MỤC TIÊU</t>
  </si>
  <si>
    <t>Trường Mầm non Hoa Phượng, xã Kon Đào (Điểm trường trung tâm)</t>
  </si>
  <si>
    <t>Trường THCS Ngọc Tụ; Hạng mục: Nhà học bộ môn 03 phòng các hạng mục phụ trợ</t>
  </si>
  <si>
    <t>703-07/12/2023</t>
  </si>
  <si>
    <t>Đường Nguyễn Thị Minh Khai (đoạn từ đường Hùng Vương đến đường Phạm Văn Đồng) giai đoạn 1</t>
  </si>
  <si>
    <t xml:space="preserve">Nguồn thu tiền sử dụng đất theo dự toán trung ương giao chi thực hiện công tác quy hoạch, đo đạc, đăng ký quản lý đất đai, cấp giấy chứng nhận, xây dựng cơ sở, đăng ký biến động, chỉnh lý hồ sơ địa chính và lập quy hoạch, kế hoạch sử dụng đất </t>
  </si>
  <si>
    <t xml:space="preserve">Nguồn thu tiền sử dụng đất, tiền thuê đất giao tăng thu so với dự toán trung ương giao để chi cho công tác đo đạc, đăng ký đất đai, cấp Giấy chứng nhận, xây dựng cơ sở dữ liệu đất đai và đăng ký biến động, chỉnh lý hồ sơ địa chính thường xuyên theo Chỉ thị số 1474/CT-TTg ngày 24/8/2011 của Thủ tướng Chính phủ </t>
  </si>
  <si>
    <t xml:space="preserve">CHƯƠNG TRÌNH MỤC TIÊU QUỐC GIA PHÁT TRIỂN KINH TẾ - XÃ HỘI VÙNG ĐỒNG BÀO DÂN TỘC THIỂU SỐ VÀ MIỀN NÚI </t>
  </si>
  <si>
    <t>Dự án 1: Giải quyết tình trạng thiếu đất ở, nhà ở, đất sản xuất, nước sinh hoạt</t>
  </si>
  <si>
    <t>Cấp nước sinh hoạt tập trung tại thôn Đăk Pung, xã Đăk Rơ Nga</t>
  </si>
  <si>
    <t>204-08/6/2023</t>
  </si>
  <si>
    <t>Hỗ trợ nhà ở, đất ở</t>
  </si>
  <si>
    <t>xã Ngọk Tụ</t>
  </si>
  <si>
    <t xml:space="preserve"> xã Ngọk Tụ</t>
  </si>
  <si>
    <t xml:space="preserve"> xã Đăk Rơ Nga</t>
  </si>
  <si>
    <t xml:space="preserve"> xã Đăk Trăm</t>
  </si>
  <si>
    <t xml:space="preserve"> xã Văn Lem</t>
  </si>
  <si>
    <t>Dự án 2: Quy hoạch, sắp xếp, bố trí, ổn định dân cư ở những nơi cần thiết</t>
  </si>
  <si>
    <t>Dự án 4: Đầu tư cơ sở hạ tầng thiết yếu, phục vụ sản xuất, đời sống trong vùng đồng bào dân tộc thiểu số và miền núi và các đơn vị sự nghiệp công của lĩnh vực dân tộc</t>
  </si>
  <si>
    <t>CHƯƠNG TRÌNH MỤC TIÊU QUỐC GIA XÂY DỰNG NÔNG THÔN MỚI</t>
  </si>
  <si>
    <t xml:space="preserve"> Xã Tân Cảnh</t>
  </si>
  <si>
    <t>391-09/8/2022</t>
  </si>
  <si>
    <t>DỰ TOÁN THU, SỐ BỔ SUNG VÀ DỰ TOÁN CHI CÂN ĐỐI NGÂN SÁCH TỪNG XÃ NĂM 2025</t>
  </si>
  <si>
    <t>DỰ TOÁN CHI BỔ SUNG CÓ MỤC TIÊU
TỪ NGÂN SÁCH CẤP HUYỆN CHO NGÂN SÁCH TỪNG XÃ NĂM 2025</t>
  </si>
  <si>
    <t>DỰ TOÁN CHI ĐẦU TƯ PHÁT TRIỂN CỦA NGÂN SÁCH CẤP HUYỆN CHO TỪNG CƠ QUAN, TỔ CHỨC THEO LĨNH VỰC NĂM 2025</t>
  </si>
  <si>
    <t>Tổng 02 chương trình</t>
  </si>
  <si>
    <t>DANH MỤC CÁC CHƯƠNG TRÌNH, DỰ ÁN SỬ DỤNG VỐN NGÂN SÁCH NHÀ NƯỚC NĂM 2025</t>
  </si>
  <si>
    <t>Lũy kế vốn đã bố trí đến 31/12/2024</t>
  </si>
  <si>
    <t>Kế hoạch vốn năm 2025</t>
  </si>
  <si>
    <t>Trụ sở Đảng uỷ, HĐND -UBND xã Tân Cảnh; Hạng mục: Sửa chữa nhà làm việc, hội trường và các hạng mục phụ trợ</t>
  </si>
  <si>
    <t>2025-2025</t>
  </si>
  <si>
    <t>686-11/12/2024</t>
  </si>
  <si>
    <t>719-13/12/2023</t>
  </si>
  <si>
    <t>Khu thể thao thôn Kon Hring, xã Ngọc Tụ</t>
  </si>
  <si>
    <t>2022-2023</t>
  </si>
  <si>
    <t>634-03/10/2022</t>
  </si>
  <si>
    <t>Trường tiểu học Lê Quí Đôn; Hạng mục: Nhà học 08 phòng và các hạng mục phụ trợ</t>
  </si>
  <si>
    <t>Trường trung học cơ sở Lương Thế Vinh; Hạng mục: Nhà hiệu bộ và hạng mục phụ trợ</t>
  </si>
  <si>
    <t>2025-2026</t>
  </si>
  <si>
    <t>690-12/12/2024</t>
  </si>
  <si>
    <t>Hạ tầng kỹ thuật Cụm công nghiệp phía Tây thị trấn Đăk Tô</t>
  </si>
  <si>
    <t xml:space="preserve"> xã Kon Đào</t>
  </si>
  <si>
    <t>Nhà văn hóa thôn Kon Tu Dốp 2</t>
  </si>
  <si>
    <t>2024-2024</t>
  </si>
  <si>
    <t>199- 13/5/2024</t>
  </si>
  <si>
    <t>Đường đi khu sản xuất đầu nguồn suối Đăk Mơ Ham, thôn Đăk Mơ Ham, xã Pô Kô</t>
  </si>
  <si>
    <t>40- 27/5/2024</t>
  </si>
  <si>
    <t>Cổng, tường rào điểm trường Mầm non thôn Đăk Mơ Ham</t>
  </si>
  <si>
    <t>201- 13/5/2024</t>
  </si>
  <si>
    <t>Đường đi khu sản xuất Đăk Ta la thôn Đăk Rao Nhỏ, xã Pô Kô</t>
  </si>
  <si>
    <t>39- 27/5/2024</t>
  </si>
  <si>
    <t>Đường đi cánh đồng Đăk Na thôn Kon Tu Dốp 2</t>
  </si>
  <si>
    <t>297- 18/6/2024</t>
  </si>
  <si>
    <t>Đường đi khu sản xuất thôn Đăk Sing (Đoạn từ cầu tràn đến nhà ông A Tuệ)</t>
  </si>
  <si>
    <t>234-29/5/2024</t>
  </si>
  <si>
    <t>Nhà rông thôn Đăk Xanh</t>
  </si>
  <si>
    <t>41- 14/5/2023</t>
  </si>
  <si>
    <t>Đường đi khu sản xuất Tê Rông ( Đoạn từ đường bê tông đến nghĩa đị thôn)</t>
  </si>
  <si>
    <t>233-29/5/2024</t>
  </si>
  <si>
    <t>Đường thôn Măng Rương xã Văn Lem</t>
  </si>
  <si>
    <t>232-29/5/2024</t>
  </si>
  <si>
    <t>Đường nội thôn Tê Pên, đoạn từ ĐH 51 đến nhà A Bảy</t>
  </si>
  <si>
    <t>Đường đi khu sản xuất thôn Măng Rương (đoạn từ sau nhà Y Loan đến khu sản xuất)</t>
  </si>
  <si>
    <t>298-19/6/2024</t>
  </si>
  <si>
    <t>Kiên cố hóa kênh mương thủy lợi Đăk Tăng</t>
  </si>
  <si>
    <t>47- 19/6/2022</t>
  </si>
  <si>
    <t>Đường nội đồng thôn Đăk No (đoạn từ nhà ông Lê Văn Lai đến ruộng ông A Phượng)</t>
  </si>
  <si>
    <t>63- 29/05/2024</t>
  </si>
  <si>
    <t>Đường đi sản xuất thôn Đăk Nu, Đăk Tăng (Đoạn từ trạm y tế đến rẫy ông A Bem)</t>
  </si>
  <si>
    <t>213- 23/05/2024</t>
  </si>
  <si>
    <t>Bê tông hóa đường nội thôn Đăk Chờ (Đoạn từ nhà ông A Hjan đến A Chắc)</t>
  </si>
  <si>
    <t>64- 29/05/2024</t>
  </si>
  <si>
    <t>Đường đi khu sản xuất thôn Đăk Nu (đoạn từ rẫy ông A Pheh đến A Théo)</t>
  </si>
  <si>
    <t>295- 18/6/2024</t>
  </si>
  <si>
    <t>Đường đi nghĩa địa thôn Kon Đào</t>
  </si>
  <si>
    <t>59-16/5/2024</t>
  </si>
  <si>
    <t>Nhà rông thôn Đăk Dring, xã Đăk Trăm</t>
  </si>
  <si>
    <t>200- 13/5/2024</t>
  </si>
  <si>
    <t>Đường đi khu sản xuất từ sông Đăk Tờ Kan qua rẫy ông A Vũ</t>
  </si>
  <si>
    <t>230-29/5/2024</t>
  </si>
  <si>
    <t>Đường đi khu sản xuất thôn Đăk Rô Gia (đoạn qua cánh đồng Đăk Nghe).</t>
  </si>
  <si>
    <t>231-29/5/2024</t>
  </si>
  <si>
    <t>Đường đi khu sản xuất thôn Tê Pheo (đoạn từ cầu treo Đăk Trăm đến đồng cây đa).</t>
  </si>
  <si>
    <t>16- 12/3/2024</t>
  </si>
  <si>
    <t xml:space="preserve"> Làm mới kênh mương nội đồng thôn Đăk Manh II</t>
  </si>
  <si>
    <t>29 -12/6/2023</t>
  </si>
  <si>
    <t xml:space="preserve">Đường đi khu sản xuất Đăk Kon </t>
  </si>
  <si>
    <t>210- 20/5/2024</t>
  </si>
  <si>
    <t>Đường đi khu sản xuất thôn Đăk Manh II (Từ đất nhà bà Y Đương đến đất nhà ông A Nào)</t>
  </si>
  <si>
    <t>215- 23/5/2024</t>
  </si>
  <si>
    <t>Đường đi khu sản xuất thôn Đăk Manh II (từ đất ông A Kần đến đất ông A Lái)</t>
  </si>
  <si>
    <t>214- 23/5/2024</t>
  </si>
  <si>
    <t>Đường GTNT thôn Đăk Dé  (từ đất Ông A Thọ đến đất Ông A Công)</t>
  </si>
  <si>
    <t>28- 29/5/2024</t>
  </si>
  <si>
    <t>Dự án 10: Truyền thông, tuyên truyền, vận động trong vùng đồng bào dân tộc thiểu số và miền núi. Kiểm tra, giám sát đánh giá việc tổ chức thực hiện Chương trình</t>
  </si>
  <si>
    <t>Hỗ trợ xây dựng các điểm hỗ trợ đồng bào dân tộc thiểu số ứng dụng công nghệ thông tin để phát triển kinh tế - xã hội, đảm bảo trật tự an toàn xã hội</t>
  </si>
  <si>
    <t xml:space="preserve">xã Pô Kô, Ngọk Tụ, Đăk Rơ Nga, Văn Lem, Đăk Trăm </t>
  </si>
  <si>
    <t>672-21/11/2023</t>
  </si>
  <si>
    <t>Trường Tiểu học Kim Đồng (điểm trường trung tâm)</t>
  </si>
  <si>
    <t>216- 23/5/2024</t>
  </si>
  <si>
    <t>Hội trường thôn 6, xã Kon Đào</t>
  </si>
  <si>
    <t>65-25/6/2024</t>
  </si>
  <si>
    <r>
      <t>Đường đi sản xuất Đăk Lung</t>
    </r>
    <r>
      <rPr>
        <i/>
        <sz val="11"/>
        <rFont val="Times New Roman"/>
        <family val="1"/>
      </rPr>
      <t xml:space="preserve"> (đoạn 5 từ rẫy cao su ông A Dem đến rẫy cà phê ông A Pho)</t>
    </r>
  </si>
  <si>
    <t>340-02/7/2024</t>
  </si>
  <si>
    <t>Đường đi khu sản xuất 4 thôn (đoạn từ Quốc lộ 14 đến ngã 3 đường 135), xã Diên Bình</t>
  </si>
  <si>
    <t>50-15/5/2024</t>
  </si>
  <si>
    <t>DỰ TOÁN CHI NGÂN SÁCH CẤP HUYỆN CHO TỪNG CƠ QUAN, TỔ CHỨC THEO LĨNH VỰC NĂM 2025</t>
  </si>
  <si>
    <t>(Kèm theo Tờ trình số     /TTr-UBND ngày    tháng     năm 2024 của UBND huyện Đăk Tô)</t>
  </si>
  <si>
    <r>
      <t xml:space="preserve">Chi đầu tư phát triển </t>
    </r>
    <r>
      <rPr>
        <sz val="12"/>
        <rFont val="Times New Roman"/>
        <family val="1"/>
      </rPr>
      <t>(Không kể chương trình MTQG)</t>
    </r>
  </si>
  <si>
    <r>
      <t xml:space="preserve">Chi thường xuyên </t>
    </r>
    <r>
      <rPr>
        <sz val="12"/>
        <rFont val="Times New Roman"/>
        <family val="1"/>
      </rPr>
      <t>(Không kể chương trình MTQG)</t>
    </r>
  </si>
  <si>
    <t>UBND xã Ngọk Tụ</t>
  </si>
  <si>
    <t>Sự nghiệp giáo dục và đào tạo</t>
  </si>
  <si>
    <t>Sự nghiệp giáo dục (Chi tiết tại biểu số 35b/NS-2023)</t>
  </si>
  <si>
    <t>Trung tâm y tế huyện Đăk Tô</t>
  </si>
  <si>
    <t>Bảo hiểm xã hội</t>
  </si>
  <si>
    <t>Công an (KP ban ATGT)</t>
  </si>
  <si>
    <r>
      <t>Ghi chú:</t>
    </r>
    <r>
      <rPr>
        <i/>
        <sz val="12"/>
        <rFont val="Times New Roman"/>
        <family val="1"/>
      </rPr>
      <t xml:space="preserve"> (1) Theo quy định tại Điều 7, Điều 11 Luật NSNN, ngân sách huyện, xã không có nhiệm vụ chi trả lãi vay, chi bổ sung quỹ dự trữ tài chính.</t>
    </r>
  </si>
  <si>
    <t>*</t>
  </si>
  <si>
    <t>Cấp mầm non</t>
  </si>
  <si>
    <t>MN</t>
  </si>
  <si>
    <t xml:space="preserve">Trường Mầm non xã Diên Bình </t>
  </si>
  <si>
    <t>MNDB</t>
  </si>
  <si>
    <t xml:space="preserve">Trường Mầm non Bình Minh </t>
  </si>
  <si>
    <t>MNBM</t>
  </si>
  <si>
    <t>Trường Mầm non Hoa Phượng</t>
  </si>
  <si>
    <t>MNHP</t>
  </si>
  <si>
    <t xml:space="preserve">Trường Mầm non Ngọc Tụ </t>
  </si>
  <si>
    <t>MNNT</t>
  </si>
  <si>
    <t>Trường Mầm non Đăk Rơ Nga</t>
  </si>
  <si>
    <t>MNĐRN</t>
  </si>
  <si>
    <t>Trường Mầm non Đăk Trăm</t>
  </si>
  <si>
    <t>MNĐT</t>
  </si>
  <si>
    <t>Trường Mầm non Văn Lem</t>
  </si>
  <si>
    <t>MNVL</t>
  </si>
  <si>
    <t>Trường Mầm non Vành Khuyên</t>
  </si>
  <si>
    <t>MNVK</t>
  </si>
  <si>
    <t>Trường Mầm non Pô Kô</t>
  </si>
  <si>
    <t>MNPK</t>
  </si>
  <si>
    <t>Trường Mầm non Sao Mai</t>
  </si>
  <si>
    <t>MNSM</t>
  </si>
  <si>
    <t>Cấp Tiểu học</t>
  </si>
  <si>
    <t>TH</t>
  </si>
  <si>
    <t xml:space="preserve">Trường Tiểu học Ngọc Tụ </t>
  </si>
  <si>
    <t>THNT</t>
  </si>
  <si>
    <t>Trường Tiểu học Kim Đồng</t>
  </si>
  <si>
    <t>THKĐ</t>
  </si>
  <si>
    <t>Trường Tiểu học Đăk Rơ Nga</t>
  </si>
  <si>
    <t>THĐRN</t>
  </si>
  <si>
    <t>Trường Tiểu học Lê Quý Đôn</t>
  </si>
  <si>
    <t>THLQĐ</t>
  </si>
  <si>
    <t>Trường Tiểu học Nguyễn Bình Khiêm</t>
  </si>
  <si>
    <t>THNBK</t>
  </si>
  <si>
    <t>Trường Tiểu học Lê Hồng Phong</t>
  </si>
  <si>
    <t>THLHP</t>
  </si>
  <si>
    <t>Trường Tiểu học Lê Văn Tám</t>
  </si>
  <si>
    <t>THLVT</t>
  </si>
  <si>
    <t>Trường Tiểu học Đăk Trăm</t>
  </si>
  <si>
    <t>THĐT</t>
  </si>
  <si>
    <t>Trường Tiểu học Nguyễn Khuyến</t>
  </si>
  <si>
    <t>THNK</t>
  </si>
  <si>
    <t xml:space="preserve">Trường Tiểu học Nguyễn Bá Ngọc </t>
  </si>
  <si>
    <t>THNBN</t>
  </si>
  <si>
    <t>Trường Tiểu học - THCS xã Pô Kô</t>
  </si>
  <si>
    <t>THPK</t>
  </si>
  <si>
    <t>Trường Tiểu học - THCS xã Văn Lem</t>
  </si>
  <si>
    <t>THVL</t>
  </si>
  <si>
    <t>Cấp THCS</t>
  </si>
  <si>
    <t>THCS</t>
  </si>
  <si>
    <t>THCSPK</t>
  </si>
  <si>
    <t>THCSVL</t>
  </si>
  <si>
    <t>Trường THCS Lương Thế Vinh</t>
  </si>
  <si>
    <t>THCSLTV</t>
  </si>
  <si>
    <t xml:space="preserve">Trường THCS Nguyễn Du </t>
  </si>
  <si>
    <t>THCSND</t>
  </si>
  <si>
    <t>Trường THCS 24-4</t>
  </si>
  <si>
    <t>THCS24-4</t>
  </si>
  <si>
    <t xml:space="preserve">Trường THCS Nguyễn Trãi </t>
  </si>
  <si>
    <t>THCSNTr</t>
  </si>
  <si>
    <t xml:space="preserve">Trường THCS Ngọc Tụ </t>
  </si>
  <si>
    <t>THCSNT</t>
  </si>
  <si>
    <t>Trường PTDTBT THCS Đăk Rơ Nga</t>
  </si>
  <si>
    <t>THCSĐRN</t>
  </si>
  <si>
    <t>Trường THCS xã Đăk Trăm</t>
  </si>
  <si>
    <t>THCSĐT</t>
  </si>
  <si>
    <t>DỰ TOÁN CHI THƯỜNG XUYÊN CỦA NGÂN SÁCH CẤP HUYỆN CHO TỪNG CƠ QUAN, TỔ CHỨC THEO LĨNH VỰC NĂM 2025 (KHÔNG KỂ CHƯƠNG TRÌNH MTQG)</t>
  </si>
  <si>
    <t>Sự nghiệp giáo dục (chi tiết tại biểu 37b/NS/2023)</t>
  </si>
  <si>
    <t>LĐLĐ</t>
  </si>
  <si>
    <t>TTYT</t>
  </si>
  <si>
    <t>PNV</t>
  </si>
  <si>
    <t>HNCT</t>
  </si>
  <si>
    <t>BHXH</t>
  </si>
  <si>
    <t>TỔNG CHI NGÂN SÁCH ĐỊA PHƯƠNG</t>
  </si>
  <si>
    <t>CHI BỔ SUNG CÂN ĐỐI CHO NGÂN SÁCH CẤP DƯỚI (1)</t>
  </si>
  <si>
    <t>CHI NGÂN SÁCH HUYỆN THEO LĨNH VỰC</t>
  </si>
  <si>
    <t xml:space="preserve">Chi đầu tư phát triển (2) </t>
  </si>
  <si>
    <t xml:space="preserve">Chi hoạt động của cơ quan quản lý nhà nước,
 đảng, đoàn thể </t>
  </si>
  <si>
    <t>Chi đầu tư khác</t>
  </si>
  <si>
    <t>Chi đầu tư và hỗ trợ vốn cho các doanh nghiệp cung cấp sản phẩm, dịch vụ công ích do Nhà nước đặt hàng, các tổ chức kinh tế,</t>
  </si>
  <si>
    <t>01</t>
  </si>
  <si>
    <t>Chị sự nghiệp Giáo dục và Đào tạo</t>
  </si>
  <si>
    <t xml:space="preserve">    '-  Chi SN Đào tạo dạy nghề</t>
  </si>
  <si>
    <t xml:space="preserve">   '-  Chi sự nghiệp giáo dục</t>
  </si>
  <si>
    <t xml:space="preserve">               Trong đó: Chi SN có tính chất XDCB</t>
  </si>
  <si>
    <t>02</t>
  </si>
  <si>
    <t>Chi sự nghiệp khoa học công nghệ</t>
  </si>
  <si>
    <t>03</t>
  </si>
  <si>
    <t>Sự nghiệp Tài nguyên và Môi trường</t>
  </si>
  <si>
    <t>04</t>
  </si>
  <si>
    <t>Chi sự nghiệp kinh tế</t>
  </si>
  <si>
    <t>05</t>
  </si>
  <si>
    <t>Chi sự nghiệp y tế</t>
  </si>
  <si>
    <t>06</t>
  </si>
  <si>
    <t>Chi SN VHTT</t>
  </si>
  <si>
    <t>07</t>
  </si>
  <si>
    <t xml:space="preserve">Chi SN TDTT </t>
  </si>
  <si>
    <t>08</t>
  </si>
  <si>
    <t>Chi SN PT - T.Hình</t>
  </si>
  <si>
    <t>09</t>
  </si>
  <si>
    <t>Chi SN T.Dôc - T.Thao</t>
  </si>
  <si>
    <t>Chi đảm bảo xã hội</t>
  </si>
  <si>
    <t>11</t>
  </si>
  <si>
    <t>Chi SN kh¸c</t>
  </si>
  <si>
    <t>10</t>
  </si>
  <si>
    <t>Chi quản lý hành chính</t>
  </si>
  <si>
    <t>13</t>
  </si>
  <si>
    <t xml:space="preserve"> - Qu¶n lý nhµ n­íc</t>
  </si>
  <si>
    <t>14</t>
  </si>
  <si>
    <t xml:space="preserve"> - Héi ®ång nh©n d©n</t>
  </si>
  <si>
    <t>15</t>
  </si>
  <si>
    <t xml:space="preserve"> - Kinh phÝ §¶ng</t>
  </si>
  <si>
    <t>16</t>
  </si>
  <si>
    <t xml:space="preserve"> - Ho¹t ®éng §oµn thÓ</t>
  </si>
  <si>
    <t>17</t>
  </si>
  <si>
    <t xml:space="preserve"> - QLHC kh¸c</t>
  </si>
  <si>
    <t>Chi Q. phòng - A.ninh</t>
  </si>
  <si>
    <t>11a</t>
  </si>
  <si>
    <t xml:space="preserve">Quốc phòng </t>
  </si>
  <si>
    <t>11b</t>
  </si>
  <si>
    <t>An Ninh</t>
  </si>
  <si>
    <t xml:space="preserve">Mua sắm tài sản, trang thiết bị làm việc </t>
  </si>
  <si>
    <t xml:space="preserve">Nguồn Cải cách tiền lương </t>
  </si>
  <si>
    <t>Chi trả nợ lãi các khoản do chính quyền địa phương vay (3)</t>
  </si>
  <si>
    <t>Chi bổ sung quỹ dự trữ tài chính (3)</t>
  </si>
  <si>
    <t>Chi Chương trình mục tiêu quốc gia</t>
  </si>
  <si>
    <t xml:space="preserve">Chi Chương trình mục tiêu, mục tiêu, nhiệm vụ </t>
  </si>
  <si>
    <t>Ghi chi quản lý qua ngân sách</t>
  </si>
  <si>
    <t>Ngân sách Huyện</t>
  </si>
  <si>
    <t>Bao gồm</t>
  </si>
  <si>
    <t>Ngân sách huyện xã</t>
  </si>
  <si>
    <t>TỔNG CHI NSĐP</t>
  </si>
  <si>
    <t>CHI CÂN ĐỐI NSĐP</t>
  </si>
  <si>
    <t xml:space="preserve">Chi đầu tư phát triển (1) </t>
  </si>
  <si>
    <t>Trong đó: Chia theo lĩnh vực</t>
  </si>
  <si>
    <t xml:space="preserve">Chi khoa học và công nghệ </t>
  </si>
  <si>
    <t>Trong đó: Chia theo nguồn vốn</t>
  </si>
  <si>
    <t>Chi đầu tư và hỗ trợ vốn cho
 các doanh nghiệp cung cấp sản phẩm, dịch vụ công ích do Nhà nước đặt hàng, các tổ chức kinh tế, các tổ chức tài chính của địa phương theo quy định của pháp luật</t>
  </si>
  <si>
    <t>Chi khoa học và công nghệ (2)</t>
  </si>
  <si>
    <t>Chi trả nợ lãi các khoản do chính quyền địa phương vay (2)</t>
  </si>
  <si>
    <t>Chi bổ sung quỹ dự trữ tài chính (2)</t>
  </si>
  <si>
    <t xml:space="preserve">Chi các chương trình mục tiêu, nhiệm vụ </t>
  </si>
  <si>
    <t xml:space="preserve">Chi đầu tư thực hiện các chương trình mục tiêu, nhiệm vụ </t>
  </si>
  <si>
    <t>Chi từ nguồn hỗ trợ thực hiện các chế độ, chính sách theo quy định và một số chương trình mục tiêu</t>
  </si>
  <si>
    <t xml:space="preserve">Phân cấp </t>
  </si>
  <si>
    <t xml:space="preserve">Số
 tiền </t>
  </si>
  <si>
    <t>Dự toán năm 2024</t>
  </si>
  <si>
    <t>Ước thực
 hiện năm 2024</t>
  </si>
  <si>
    <t>Dự toán 
năm 2025</t>
  </si>
  <si>
    <t>So sánh (%)</t>
  </si>
  <si>
    <t>Thu NSĐP</t>
  </si>
  <si>
    <t>ước 2021</t>
  </si>
  <si>
    <t>5=3/1</t>
  </si>
  <si>
    <t>6=4/2</t>
  </si>
  <si>
    <t>TỔNG THU NSNN</t>
  </si>
  <si>
    <t>Thu từ khu vực DNNN do trung ương quản lý (1)</t>
  </si>
  <si>
    <t>Thuế tài nguyên nước</t>
  </si>
  <si>
    <t>Thuế tài nguyên khác</t>
  </si>
  <si>
    <t>100% đ/phương</t>
  </si>
  <si>
    <t>Thu từ khu vực DNNN do địa phương quản lý (2)</t>
  </si>
  <si>
    <t>2.1</t>
  </si>
  <si>
    <t>2.2</t>
  </si>
  <si>
    <t>2.3</t>
  </si>
  <si>
    <t>Thuế tài nguyên rừng</t>
  </si>
  <si>
    <t>Thu từ khu vực doanh nghiệp có vốn đầu tư nước ngoài (3)</t>
  </si>
  <si>
    <t>3.1</t>
  </si>
  <si>
    <t>3.2</t>
  </si>
  <si>
    <t>Thu từ khu vực kinh tế ngoài quốc doanh (4)</t>
  </si>
  <si>
    <t>4.1</t>
  </si>
  <si>
    <t>4.2</t>
  </si>
  <si>
    <t>4.3</t>
  </si>
  <si>
    <t>Thuế TTĐB hàng nội địa</t>
  </si>
  <si>
    <t>4.4</t>
  </si>
  <si>
    <t>- Thu từ hàng hóa nhập khẩu</t>
  </si>
  <si>
    <t>- Thu từ hàng hóa sản xuất trong nước</t>
  </si>
  <si>
    <t xml:space="preserve">Thu phí, lệ phí </t>
  </si>
  <si>
    <t>8.1</t>
  </si>
  <si>
    <t xml:space="preserve"> Phí và lệ phí trung ương</t>
  </si>
  <si>
    <t>8.2</t>
  </si>
  <si>
    <t xml:space="preserve"> Phí và lệ phí địa phương</t>
  </si>
  <si>
    <t xml:space="preserve"> Phí và lệ phí tỉnh</t>
  </si>
  <si>
    <t xml:space="preserve"> Phí và lệ phí huyện</t>
  </si>
  <si>
    <t xml:space="preserve"> Phí và lệ phí xã, phường</t>
  </si>
  <si>
    <t>Thu từ hoạt động xổ số kiến thiết</t>
  </si>
  <si>
    <t>Thu hồi vốn lợi nhuận sau thuế, thu cổ tức (5)</t>
  </si>
  <si>
    <t>Ước thực hiện năm 2024</t>
  </si>
  <si>
    <t>Dự toán năm 2025</t>
  </si>
  <si>
    <t>So sánh (3)</t>
  </si>
  <si>
    <t>Tuyệt đối</t>
  </si>
  <si>
    <t>Tương đối (%)</t>
  </si>
  <si>
    <t>TỔNG NGUỒN THU NSĐP</t>
  </si>
  <si>
    <t>Thu NSĐP được hưởng theo phân cấp</t>
  </si>
  <si>
    <t>Thu NSĐP hưởng 100%</t>
  </si>
  <si>
    <t>Thu NSĐP hưởng từ các khoản thu phân chia</t>
  </si>
  <si>
    <t>Thu bổ sung cân đối ngân sách</t>
  </si>
  <si>
    <t>Thu từ quỹ dự trữ tài chính</t>
  </si>
  <si>
    <t>Tổng chi cân đối NSĐP</t>
  </si>
  <si>
    <t>Chi đầu tư phát triển  (1)</t>
  </si>
  <si>
    <t>Trong đó: 2% bổ sung nguồn dự toán từ nguồn tăng thu so với dự toán Trung ương giao</t>
  </si>
  <si>
    <t>Chi từ nguồn tăng thu từ các dự án khai thác quỹ đất so với dự toán Trung ương giao (phân bổ chi đầu tư các dự án, nhiệm vụ theo tiến độ nguồn thu thực tế)</t>
  </si>
  <si>
    <t>Chi từ nguồn viện trợ thuộc nguồn thu NSĐP</t>
  </si>
  <si>
    <t>Chi từ nguồn bội chi ngân sách địa phương</t>
  </si>
  <si>
    <t>Chi đầu tư thực hiện các chương trình mục tiêu, nhiệm vụ</t>
  </si>
  <si>
    <t>BỘI CHI NSĐP/BỘI THU NSĐP (2)</t>
  </si>
  <si>
    <t>CÂN ĐỐI NGÂN SÁCH HUYỆN NĂM 2025</t>
  </si>
  <si>
    <t>CÂN ĐỐI NGUỒN THU, CHI DỰ TOÁN NGÂN SÁCH CẤP HUYỆN VÀ NGÂN SÁCH XÃ NĂM 2025</t>
  </si>
  <si>
    <t>DỰ TOÁN THU NGÂN SÁCH NHÀ NƯỚC NĂM 2025</t>
  </si>
  <si>
    <t>DỰ TOÁN CHI NGÂN SÁCH HUYỆN, CHI NGÂN SÁCH CẤP HUYỆN
VÀ CHI NGÂN SÁCH XÃ THEO CƠ CẤU CHI NĂM 2025</t>
  </si>
  <si>
    <t>DỰ TOÁN CHI NGÂN SÁCH CẤP HUYỆN
THEO TỪNG LĨNH VỰC NĂM 2025</t>
  </si>
  <si>
    <t>DỰ TOÁN CHI CHƯƠNG TRÌNH MỤC TIÊU QUỐC GIA NGÂN SÁCH  HUYỆN  NĂM 2025</t>
  </si>
  <si>
    <t>(Kèm theo Quyết định số       /QĐ-UBND ngày      /        /2025 của UBND huyện Đăk Tô)</t>
  </si>
  <si>
    <t>(Kèm theo Quyết định số      /QĐ-UBND ngày    /    /2025  của UBND huyện Đăk Tô)</t>
  </si>
  <si>
    <t>(Kèm theo Quyết định số     /QĐ-UBND ngày    tháng     năm 2025 của UBND huyện Đăk Tô)</t>
  </si>
  <si>
    <t>(Kèm theo Quyết định số       /QĐ-UBND ngày      /01/2025 của UBND huyện Đăk Tô)</t>
  </si>
  <si>
    <t>Biểu số 80/CK-NSNN</t>
  </si>
  <si>
    <t>Biểu số 79/CK-NSNN</t>
  </si>
  <si>
    <t>Biểu số 78/CK-NSNN</t>
  </si>
  <si>
    <t>Biểu số 77/CK-NSNN</t>
  </si>
  <si>
    <t>Biểu số 76/CK-NSNN</t>
  </si>
  <si>
    <t>Biểu số 75/CK-NSNN</t>
  </si>
  <si>
    <t>Biểu số 74/CK-NSNN</t>
  </si>
  <si>
    <t>Biểu số 73/CK-NSNN</t>
  </si>
  <si>
    <t>Biểu số 72/CK-NSNN</t>
  </si>
  <si>
    <t>Biểu số 71/CK-NSNN</t>
  </si>
  <si>
    <t>Biểu số 70/CK-NSNN</t>
  </si>
  <si>
    <t>Biểu số 69/CK-NSNN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</si>
</sst>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_-* #,##0.00\ _₫_-;\-* #,##0.00\ _₫_-;_-* &quot;-&quot;??\ _₫_-;_-@_-"/>
    <numFmt numFmtId="165" formatCode="_-* #,##0.00_-;\-* #,##0.00_-;_-* &quot;-&quot;??_-;_-@_-"/>
    <numFmt numFmtId="166" formatCode="_(* #,##0_);_(* \(#,##0\);_(* &quot;-&quot;??_);_(@_)"/>
    <numFmt numFmtId="167" formatCode="#,##0.0"/>
    <numFmt numFmtId="168" formatCode="_(* #,##0.0_);_(* \(#,##0.0\);_(* &quot;-&quot;??_);_(@_)"/>
    <numFmt numFmtId="169" formatCode="_-* #,##0\ _₫_-;\-* #,##0\ _₫_-;_-* &quot;-&quot;??\ _₫_-;_-@_-"/>
    <numFmt numFmtId="170" formatCode="_-* #,##0_-;\-* #,##0_-;_-* &quot;-&quot;??_-;_-@_-"/>
    <numFmt numFmtId="171" formatCode="_-* #,##0.0_-;\-* #,##0.0_-;_-* &quot;-&quot;??_-;_-@_-"/>
    <numFmt numFmtId="172" formatCode="_-* #,##0.0_-;\-* #,##0.0_-;_-* &quot;-&quot;?_-;_-@_-"/>
    <numFmt numFmtId="173" formatCode="_(* #,##0.000_);_(* \(#,##0.000\);_(* &quot;-&quot;??_);_(@_)"/>
    <numFmt numFmtId="174" formatCode="_-* #,##0.000\ _₫_-;\-* #,##0.000\ _₫_-;_-* &quot;-&quot;??\ _₫_-;_-@_-"/>
    <numFmt numFmtId="175" formatCode="_-* #,##0.000_-;\-* #,##0.000_-;_-* &quot;-&quot;??_-;_-@_-"/>
    <numFmt numFmtId="176" formatCode="#,##0.000"/>
    <numFmt numFmtId="177" formatCode="0.0%"/>
  </numFmts>
  <fonts count="78" x14ac:knownFonts="1">
    <font>
      <sz val="11"/>
      <color theme="1"/>
      <name val="Calibri"/>
      <family val="2"/>
      <scheme val="minor"/>
    </font>
    <font>
      <sz val="11"/>
      <color theme="1"/>
      <name val="Calibri"/>
      <family val="2"/>
      <scheme val="minor"/>
    </font>
    <font>
      <sz val="11"/>
      <name val="Times New Roman"/>
      <family val="1"/>
    </font>
    <font>
      <sz val="11"/>
      <color indexed="8"/>
      <name val="Calibri"/>
      <family val="2"/>
    </font>
    <font>
      <b/>
      <sz val="12"/>
      <name val="Times New Roman"/>
      <family val="1"/>
    </font>
    <font>
      <sz val="12"/>
      <name val="Times New Roman"/>
      <family val="1"/>
    </font>
    <font>
      <b/>
      <sz val="11"/>
      <name val="Times New Roman"/>
      <family val="1"/>
    </font>
    <font>
      <sz val="12"/>
      <color rgb="FF0000FF"/>
      <name val="Times New Roman"/>
      <family val="1"/>
    </font>
    <font>
      <b/>
      <sz val="12"/>
      <color rgb="FF0000FF"/>
      <name val="Times New Roman"/>
      <family val="1"/>
    </font>
    <font>
      <i/>
      <sz val="11"/>
      <name val="Times New Roman"/>
      <family val="1"/>
    </font>
    <font>
      <i/>
      <sz val="12"/>
      <name val="Times New Roman"/>
      <family val="1"/>
    </font>
    <font>
      <sz val="11"/>
      <color rgb="FFFF0000"/>
      <name val="Times New Roman"/>
      <family val="1"/>
    </font>
    <font>
      <b/>
      <sz val="13"/>
      <name val="Times New Roman"/>
      <family val="1"/>
    </font>
    <font>
      <b/>
      <sz val="14"/>
      <name val="Times New Roman"/>
      <family val="1"/>
    </font>
    <font>
      <b/>
      <sz val="12"/>
      <color rgb="FFFF0000"/>
      <name val="Times New Roman"/>
      <family val="1"/>
    </font>
    <font>
      <sz val="12"/>
      <color rgb="FFFF0000"/>
      <name val="Times New Roman"/>
      <family val="1"/>
    </font>
    <font>
      <sz val="10"/>
      <name val="Arial"/>
      <family val="2"/>
    </font>
    <font>
      <sz val="11"/>
      <color indexed="8"/>
      <name val="Arial Narrow"/>
      <family val="2"/>
    </font>
    <font>
      <sz val="13"/>
      <name val="Times New Roman"/>
      <family val="1"/>
    </font>
    <font>
      <sz val="11"/>
      <color indexed="8"/>
      <name val="Times New Roman"/>
      <family val="1"/>
    </font>
    <font>
      <b/>
      <i/>
      <sz val="8"/>
      <name val="Times New Roman"/>
      <family val="1"/>
    </font>
    <font>
      <b/>
      <i/>
      <sz val="8"/>
      <color rgb="FFFF0000"/>
      <name val="Times New Roman"/>
      <family val="1"/>
    </font>
    <font>
      <b/>
      <sz val="10"/>
      <name val="Times New Roman"/>
      <family val="1"/>
    </font>
    <font>
      <b/>
      <sz val="10"/>
      <color rgb="FF0000FF"/>
      <name val="Times New Roman"/>
      <family val="1"/>
    </font>
    <font>
      <b/>
      <sz val="10"/>
      <color rgb="FFFF0000"/>
      <name val="Times New Roman"/>
      <family val="1"/>
    </font>
    <font>
      <sz val="9"/>
      <name val="Times New Roman"/>
      <family val="1"/>
    </font>
    <font>
      <b/>
      <sz val="9"/>
      <name val="Times New Roman"/>
      <family val="1"/>
    </font>
    <font>
      <sz val="10"/>
      <name val="Times New Roman"/>
      <family val="1"/>
    </font>
    <font>
      <b/>
      <sz val="11"/>
      <color indexed="8"/>
      <name val="Times New Roman"/>
      <family val="1"/>
    </font>
    <font>
      <i/>
      <sz val="11"/>
      <color indexed="8"/>
      <name val="Times New Roman"/>
      <family val="1"/>
    </font>
    <font>
      <b/>
      <i/>
      <sz val="12"/>
      <name val="Times New Roman"/>
      <family val="1"/>
    </font>
    <font>
      <i/>
      <sz val="11"/>
      <color rgb="FFFF0000"/>
      <name val="Times New Roman"/>
      <family val="1"/>
    </font>
    <font>
      <sz val="9"/>
      <color indexed="8"/>
      <name val="Times New Roman"/>
      <family val="1"/>
    </font>
    <font>
      <b/>
      <sz val="13"/>
      <color indexed="8"/>
      <name val="Times New Roman"/>
      <family val="1"/>
    </font>
    <font>
      <sz val="10"/>
      <color rgb="FF000000"/>
      <name val="Arial"/>
      <family val="2"/>
    </font>
    <font>
      <sz val="10"/>
      <color rgb="FF000000"/>
      <name val="Arial"/>
      <family val="2"/>
      <charset val="163"/>
    </font>
    <font>
      <sz val="12"/>
      <color theme="1"/>
      <name val="Times New Roman"/>
      <family val="1"/>
    </font>
    <font>
      <sz val="12"/>
      <color indexed="9"/>
      <name val="Times New Roman"/>
      <family val="1"/>
    </font>
    <font>
      <sz val="12"/>
      <color indexed="8"/>
      <name val="Times New Roman"/>
      <family val="1"/>
    </font>
    <font>
      <b/>
      <sz val="12"/>
      <color indexed="8"/>
      <name val="Times New Roman"/>
      <family val="1"/>
    </font>
    <font>
      <i/>
      <sz val="12"/>
      <color indexed="8"/>
      <name val="Times New Roman"/>
      <family val="1"/>
    </font>
    <font>
      <b/>
      <i/>
      <sz val="12"/>
      <color indexed="8"/>
      <name val="Times New Roman"/>
      <family val="1"/>
    </font>
    <font>
      <i/>
      <sz val="12"/>
      <color theme="1"/>
      <name val="Times New Roman"/>
      <family val="1"/>
    </font>
    <font>
      <i/>
      <sz val="12"/>
      <color indexed="9"/>
      <name val="Times New Roman"/>
      <family val="1"/>
    </font>
    <font>
      <sz val="12"/>
      <color indexed="10"/>
      <name val="Times New Roman"/>
      <family val="1"/>
    </font>
    <font>
      <b/>
      <sz val="12"/>
      <color indexed="9"/>
      <name val="Times New Roman"/>
      <family val="1"/>
    </font>
    <font>
      <sz val="11"/>
      <color theme="1"/>
      <name val="Times New Roman"/>
      <family val="1"/>
    </font>
    <font>
      <b/>
      <sz val="11"/>
      <color theme="1"/>
      <name val="Times New Roman"/>
      <family val="1"/>
    </font>
    <font>
      <b/>
      <sz val="12"/>
      <color theme="1"/>
      <name val="Times New Roman"/>
      <family val="1"/>
    </font>
    <font>
      <b/>
      <sz val="12"/>
      <color rgb="FF0070C0"/>
      <name val="Times New Roman"/>
      <family val="1"/>
    </font>
    <font>
      <sz val="9"/>
      <color indexed="81"/>
      <name val="Tahoma"/>
      <family val="2"/>
    </font>
    <font>
      <b/>
      <sz val="9"/>
      <color indexed="81"/>
      <name val="Tahoma"/>
      <family val="2"/>
    </font>
    <font>
      <i/>
      <sz val="8"/>
      <color indexed="8"/>
      <name val="Times New Roman"/>
      <family val="1"/>
    </font>
    <font>
      <b/>
      <sz val="8"/>
      <color indexed="8"/>
      <name val="Times New Roman"/>
      <family val="1"/>
    </font>
    <font>
      <b/>
      <i/>
      <sz val="8"/>
      <color indexed="8"/>
      <name val="Times New Roman"/>
      <family val="1"/>
    </font>
    <font>
      <b/>
      <sz val="8"/>
      <color rgb="FFFF0000"/>
      <name val="Times New Roman"/>
      <family val="1"/>
    </font>
    <font>
      <sz val="8"/>
      <color rgb="FFFF0000"/>
      <name val="Times New Roman"/>
      <family val="1"/>
    </font>
    <font>
      <sz val="8"/>
      <color indexed="8"/>
      <name val="Times New Roman"/>
      <family val="1"/>
    </font>
    <font>
      <sz val="11"/>
      <name val="Calibri"/>
      <family val="2"/>
    </font>
    <font>
      <b/>
      <sz val="10"/>
      <color indexed="8"/>
      <name val="Times New Roman"/>
      <family val="1"/>
    </font>
    <font>
      <sz val="10"/>
      <color indexed="8"/>
      <name val="Times New Roman"/>
      <family val="1"/>
    </font>
    <font>
      <sz val="10"/>
      <color rgb="FFFF0000"/>
      <name val="Times New Roman"/>
      <family val="1"/>
    </font>
    <font>
      <i/>
      <sz val="10"/>
      <name val="Times New Roman"/>
      <family val="1"/>
    </font>
    <font>
      <i/>
      <sz val="10"/>
      <color indexed="8"/>
      <name val="Times New Roman"/>
      <family val="1"/>
    </font>
    <font>
      <i/>
      <sz val="8"/>
      <name val="Times New Roman"/>
      <family val="1"/>
    </font>
    <font>
      <b/>
      <sz val="8"/>
      <name val="Times New Roman"/>
      <family val="1"/>
    </font>
    <font>
      <sz val="8"/>
      <name val="Times New Roman"/>
      <family val="1"/>
    </font>
    <font>
      <i/>
      <sz val="12"/>
      <color rgb="FFFF0000"/>
      <name val="Times New Roman"/>
      <family val="1"/>
    </font>
    <font>
      <sz val="14"/>
      <color indexed="9"/>
      <name val="Times New Roman"/>
      <family val="1"/>
    </font>
    <font>
      <sz val="11"/>
      <color indexed="9"/>
      <name val="Times New Roman"/>
      <family val="1"/>
    </font>
    <font>
      <sz val="12"/>
      <color rgb="FF0070C0"/>
      <name val="Times New Roman"/>
      <family val="1"/>
    </font>
    <font>
      <b/>
      <i/>
      <sz val="12"/>
      <color rgb="FFFF0000"/>
      <name val="Times New Roman"/>
      <family val="1"/>
    </font>
    <font>
      <b/>
      <i/>
      <sz val="12"/>
      <color rgb="FF0070C0"/>
      <name val="Times New Roman"/>
      <family val="1"/>
    </font>
    <font>
      <i/>
      <sz val="12"/>
      <color rgb="FF0070C0"/>
      <name val="Times New Roman"/>
      <family val="1"/>
    </font>
    <font>
      <sz val="14"/>
      <color rgb="FF7030A0"/>
      <name val="Times New Roman"/>
      <family val="1"/>
    </font>
    <font>
      <sz val="12"/>
      <name val="Calibri"/>
      <family val="2"/>
    </font>
    <font>
      <sz val="12"/>
      <color theme="1"/>
      <name val="Calibri"/>
      <family val="2"/>
      <scheme val="minor"/>
    </font>
    <font>
      <b/>
      <sz val="12"/>
      <name val="Times"/>
    </font>
  </fonts>
  <fills count="5">
    <fill>
      <patternFill patternType="none"/>
    </fill>
    <fill>
      <patternFill patternType="gray125"/>
    </fill>
    <fill>
      <patternFill patternType="solid">
        <fgColor rgb="FFFFFF00"/>
        <bgColor indexed="64"/>
      </patternFill>
    </fill>
    <fill>
      <patternFill patternType="solid">
        <fgColor indexed="13"/>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8"/>
      </left>
      <right style="thin">
        <color indexed="8"/>
      </right>
      <top/>
      <bottom style="thin">
        <color indexed="8"/>
      </bottom>
      <diagonal/>
    </border>
    <border>
      <left style="thin">
        <color indexed="8"/>
      </left>
      <right style="thin">
        <color indexed="8"/>
      </right>
      <top style="hair">
        <color indexed="64"/>
      </top>
      <bottom style="hair">
        <color indexed="64"/>
      </bottom>
      <diagonal/>
    </border>
    <border>
      <left style="thin">
        <color indexed="8"/>
      </left>
      <right style="thin">
        <color indexed="8"/>
      </right>
      <top style="dotted">
        <color indexed="8"/>
      </top>
      <bottom style="thin">
        <color indexed="8"/>
      </bottom>
      <diagonal/>
    </border>
    <border>
      <left style="thin">
        <color indexed="8"/>
      </left>
      <right style="thin">
        <color indexed="8"/>
      </right>
      <top style="dotted">
        <color indexed="8"/>
      </top>
      <bottom style="dotted">
        <color indexed="8"/>
      </bottom>
      <diagonal/>
    </border>
    <border>
      <left style="thin">
        <color indexed="8"/>
      </left>
      <right style="thin">
        <color indexed="8"/>
      </right>
      <top/>
      <bottom style="dotted">
        <color indexed="8"/>
      </bottom>
      <diagonal/>
    </border>
    <border>
      <left style="thin">
        <color indexed="8"/>
      </left>
      <right style="thin">
        <color indexed="8"/>
      </right>
      <top style="dotted">
        <color indexed="8"/>
      </top>
      <bottom/>
      <diagonal/>
    </border>
    <border>
      <left style="thin">
        <color indexed="8"/>
      </left>
      <right style="thin">
        <color indexed="8"/>
      </right>
      <top style="dotted">
        <color indexed="8"/>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64"/>
      </right>
      <top style="dotted">
        <color indexed="8"/>
      </top>
      <bottom style="thin">
        <color indexed="64"/>
      </bottom>
      <diagonal/>
    </border>
    <border>
      <left style="thin">
        <color indexed="64"/>
      </left>
      <right style="thin">
        <color indexed="8"/>
      </right>
      <top style="dotted">
        <color indexed="8"/>
      </top>
      <bottom style="thin">
        <color indexed="64"/>
      </bottom>
      <diagonal/>
    </border>
    <border>
      <left style="thin">
        <color indexed="8"/>
      </left>
      <right style="thin">
        <color indexed="64"/>
      </right>
      <top style="dotted">
        <color indexed="8"/>
      </top>
      <bottom style="dotted">
        <color indexed="8"/>
      </bottom>
      <diagonal/>
    </border>
    <border>
      <left style="thin">
        <color indexed="64"/>
      </left>
      <right style="thin">
        <color indexed="8"/>
      </right>
      <top style="dotted">
        <color indexed="8"/>
      </top>
      <bottom style="dotted">
        <color indexed="8"/>
      </bottom>
      <diagonal/>
    </border>
    <border>
      <left style="thin">
        <color indexed="64"/>
      </left>
      <right style="thin">
        <color indexed="8"/>
      </right>
      <top/>
      <bottom style="dotted">
        <color indexed="8"/>
      </bottom>
      <diagonal/>
    </border>
    <border>
      <left style="thin">
        <color indexed="8"/>
      </left>
      <right style="thin">
        <color indexed="8"/>
      </right>
      <top style="thin">
        <color indexed="64"/>
      </top>
      <bottom style="thin">
        <color indexed="8"/>
      </bottom>
      <diagonal/>
    </border>
    <border>
      <left style="thin">
        <color indexed="64"/>
      </left>
      <right style="thin">
        <color indexed="64"/>
      </right>
      <top style="thin">
        <color indexed="8"/>
      </top>
      <bottom style="hair">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hair">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auto="1"/>
      </left>
      <right style="thin">
        <color auto="1"/>
      </right>
      <top style="hair">
        <color auto="1"/>
      </top>
      <bottom style="hair">
        <color auto="1"/>
      </bottom>
      <diagonal/>
    </border>
    <border>
      <left style="thin">
        <color indexed="64"/>
      </left>
      <right style="thin">
        <color indexed="64"/>
      </right>
      <top style="hair">
        <color indexed="64"/>
      </top>
      <bottom style="thin">
        <color indexed="64"/>
      </bottom>
      <diagonal/>
    </border>
    <border>
      <left style="thin">
        <color auto="1"/>
      </left>
      <right style="thin">
        <color auto="1"/>
      </right>
      <top/>
      <bottom style="hair">
        <color auto="1"/>
      </bottom>
      <diagonal/>
    </border>
    <border>
      <left/>
      <right style="thin">
        <color indexed="64"/>
      </right>
      <top/>
      <bottom/>
      <diagonal/>
    </border>
    <border>
      <left style="thin">
        <color indexed="8"/>
      </left>
      <right style="thin">
        <color indexed="8"/>
      </right>
      <top style="hair">
        <color indexed="64"/>
      </top>
      <bottom style="thin">
        <color indexed="64"/>
      </bottom>
      <diagonal/>
    </border>
    <border>
      <left style="thin">
        <color auto="1"/>
      </left>
      <right style="thin">
        <color auto="1"/>
      </right>
      <top style="hair">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auto="1"/>
      </left>
      <right style="thin">
        <color auto="1"/>
      </right>
      <top style="hair">
        <color auto="1"/>
      </top>
      <bottom style="hair">
        <color auto="1"/>
      </bottom>
      <diagonal/>
    </border>
    <border>
      <left style="thin">
        <color indexed="64"/>
      </left>
      <right style="thin">
        <color indexed="64"/>
      </right>
      <top style="hair">
        <color indexed="64"/>
      </top>
      <bottom style="thin">
        <color indexed="64"/>
      </bottom>
      <diagonal/>
    </border>
    <border>
      <left style="thin">
        <color auto="1"/>
      </left>
      <right style="thin">
        <color auto="1"/>
      </right>
      <top style="hair">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indexed="64"/>
      </top>
      <bottom style="thin">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hair">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s>
  <cellStyleXfs count="17">
    <xf numFmtId="0" fontId="0" fillId="0" borderId="0"/>
    <xf numFmtId="43" fontId="3" fillId="0" borderId="0" applyFont="0" applyFill="0" applyBorder="0" applyAlignment="0" applyProtection="0"/>
    <xf numFmtId="0" fontId="16" fillId="0" borderId="0"/>
    <xf numFmtId="0" fontId="17" fillId="0" borderId="0"/>
    <xf numFmtId="0" fontId="18" fillId="0" borderId="0"/>
    <xf numFmtId="43" fontId="3" fillId="0" borderId="0" applyFont="0" applyFill="0" applyBorder="0" applyAlignment="0" applyProtection="0"/>
    <xf numFmtId="0" fontId="1" fillId="0" borderId="0"/>
    <xf numFmtId="0" fontId="18" fillId="0" borderId="0"/>
    <xf numFmtId="165" fontId="1" fillId="0" borderId="0" applyFont="0" applyFill="0" applyBorder="0" applyAlignment="0" applyProtection="0"/>
    <xf numFmtId="164" fontId="34" fillId="0" borderId="0" applyFont="0" applyFill="0" applyBorder="0" applyAlignment="0" applyProtection="0"/>
    <xf numFmtId="0" fontId="35" fillId="0" borderId="0"/>
    <xf numFmtId="0" fontId="35" fillId="0" borderId="0"/>
    <xf numFmtId="165" fontId="3" fillId="0" borderId="0" applyFont="0" applyFill="0" applyBorder="0" applyAlignment="0" applyProtection="0"/>
    <xf numFmtId="0" fontId="5" fillId="0" borderId="0"/>
    <xf numFmtId="43" fontId="38" fillId="0" borderId="0" applyFont="0" applyFill="0" applyBorder="0" applyAlignment="0" applyProtection="0"/>
    <xf numFmtId="43" fontId="38" fillId="0" borderId="0" applyFont="0" applyFill="0" applyBorder="0" applyAlignment="0" applyProtection="0"/>
    <xf numFmtId="0" fontId="1" fillId="0" borderId="0"/>
  </cellStyleXfs>
  <cellXfs count="749">
    <xf numFmtId="0" fontId="0" fillId="0" borderId="0" xfId="0"/>
    <xf numFmtId="0" fontId="2" fillId="0" borderId="0" xfId="0" applyFont="1" applyAlignment="1">
      <alignment vertical="center"/>
    </xf>
    <xf numFmtId="166" fontId="4" fillId="0" borderId="0" xfId="1" applyNumberFormat="1" applyFont="1" applyBorder="1" applyAlignment="1">
      <alignment vertical="center" wrapText="1"/>
    </xf>
    <xf numFmtId="166" fontId="4" fillId="0" borderId="1" xfId="1" applyNumberFormat="1" applyFont="1" applyBorder="1" applyAlignment="1">
      <alignment horizontal="right"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9" fillId="0" borderId="0" xfId="0" applyFont="1" applyAlignment="1">
      <alignment horizontal="right" vertical="center"/>
    </xf>
    <xf numFmtId="0" fontId="6" fillId="0" borderId="0" xfId="0" applyFont="1" applyAlignment="1">
      <alignment horizontal="right" vertical="center"/>
    </xf>
    <xf numFmtId="0" fontId="6" fillId="0" borderId="0" xfId="0" applyFont="1" applyAlignment="1">
      <alignment vertical="center"/>
    </xf>
    <xf numFmtId="0" fontId="11" fillId="0" borderId="0" xfId="0" applyFont="1" applyAlignment="1">
      <alignment vertical="center"/>
    </xf>
    <xf numFmtId="166" fontId="2" fillId="0" borderId="6" xfId="1" applyNumberFormat="1" applyFont="1" applyFill="1" applyBorder="1" applyAlignment="1">
      <alignment horizontal="right" vertical="center"/>
    </xf>
    <xf numFmtId="166" fontId="11" fillId="0" borderId="6" xfId="1" applyNumberFormat="1" applyFont="1" applyFill="1" applyBorder="1" applyAlignment="1">
      <alignment horizontal="right" vertical="center"/>
    </xf>
    <xf numFmtId="166" fontId="2" fillId="0" borderId="6" xfId="1" applyNumberFormat="1" applyFont="1" applyBorder="1" applyAlignment="1">
      <alignment horizontal="right" vertical="center"/>
    </xf>
    <xf numFmtId="0" fontId="2" fillId="0" borderId="6" xfId="0" applyFont="1" applyBorder="1" applyAlignment="1">
      <alignment vertical="center"/>
    </xf>
    <xf numFmtId="166" fontId="4" fillId="0" borderId="2" xfId="1" applyNumberFormat="1" applyFont="1" applyBorder="1" applyAlignment="1">
      <alignment horizontal="right" vertical="center" wrapText="1"/>
    </xf>
    <xf numFmtId="166" fontId="8" fillId="0" borderId="2" xfId="1" applyNumberFormat="1" applyFont="1" applyBorder="1" applyAlignment="1">
      <alignment horizontal="right" vertical="center" wrapText="1"/>
    </xf>
    <xf numFmtId="166" fontId="14" fillId="0" borderId="2" xfId="1" applyNumberFormat="1" applyFont="1" applyBorder="1" applyAlignment="1">
      <alignment horizontal="right" vertical="center" wrapText="1"/>
    </xf>
    <xf numFmtId="0" fontId="6" fillId="0" borderId="2" xfId="0" applyFont="1" applyBorder="1" applyAlignment="1">
      <alignment horizontal="justify" vertical="center" wrapText="1"/>
    </xf>
    <xf numFmtId="0" fontId="6" fillId="0" borderId="2" xfId="0" applyFont="1" applyBorder="1" applyAlignment="1">
      <alignment horizontal="center" vertical="center" wrapText="1"/>
    </xf>
    <xf numFmtId="166" fontId="4" fillId="0" borderId="2" xfId="1" applyNumberFormat="1" applyFont="1" applyFill="1" applyBorder="1" applyAlignment="1">
      <alignment horizontal="right" vertical="center" wrapText="1"/>
    </xf>
    <xf numFmtId="166" fontId="8" fillId="0" borderId="2" xfId="1" applyNumberFormat="1" applyFont="1" applyFill="1" applyBorder="1" applyAlignment="1">
      <alignment horizontal="right" vertical="center" wrapText="1"/>
    </xf>
    <xf numFmtId="166" fontId="14" fillId="0" borderId="2" xfId="1" applyNumberFormat="1" applyFont="1" applyFill="1" applyBorder="1" applyAlignment="1">
      <alignment horizontal="right" vertical="center" wrapText="1"/>
    </xf>
    <xf numFmtId="166" fontId="5" fillId="0" borderId="2" xfId="1" applyNumberFormat="1" applyFont="1" applyFill="1" applyBorder="1" applyAlignment="1">
      <alignment horizontal="right" vertical="center" wrapText="1"/>
    </xf>
    <xf numFmtId="166" fontId="7" fillId="0" borderId="2" xfId="1" applyNumberFormat="1" applyFont="1" applyFill="1" applyBorder="1" applyAlignment="1">
      <alignment horizontal="right" vertical="center" wrapText="1"/>
    </xf>
    <xf numFmtId="166" fontId="15" fillId="0" borderId="2" xfId="1" applyNumberFormat="1" applyFont="1" applyFill="1" applyBorder="1" applyAlignment="1">
      <alignment horizontal="right"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168" fontId="7" fillId="0" borderId="2" xfId="1" applyNumberFormat="1" applyFont="1" applyFill="1" applyBorder="1" applyAlignment="1">
      <alignment horizontal="right" vertical="center" wrapText="1"/>
    </xf>
    <xf numFmtId="1" fontId="2" fillId="0" borderId="2" xfId="2" applyNumberFormat="1" applyFont="1" applyBorder="1" applyAlignment="1">
      <alignment horizontal="left" vertical="center" wrapText="1"/>
    </xf>
    <xf numFmtId="0" fontId="2" fillId="0" borderId="2" xfId="3" applyFont="1" applyBorder="1" applyAlignment="1">
      <alignment horizontal="left" vertical="center" wrapText="1"/>
    </xf>
    <xf numFmtId="166" fontId="5" fillId="0" borderId="2" xfId="1" applyNumberFormat="1" applyFont="1" applyBorder="1" applyAlignment="1">
      <alignment horizontal="right" vertical="center" wrapText="1"/>
    </xf>
    <xf numFmtId="0" fontId="2" fillId="0" borderId="2" xfId="0" applyFont="1" applyBorder="1" applyAlignment="1">
      <alignment vertical="center" wrapText="1"/>
    </xf>
    <xf numFmtId="166" fontId="7" fillId="0" borderId="2" xfId="1" applyNumberFormat="1" applyFont="1" applyBorder="1" applyAlignment="1">
      <alignment horizontal="right" vertical="center" wrapText="1"/>
    </xf>
    <xf numFmtId="0" fontId="19" fillId="0" borderId="2" xfId="4" applyFont="1" applyBorder="1" applyAlignment="1">
      <alignment horizontal="left" vertical="center" wrapText="1"/>
    </xf>
    <xf numFmtId="166" fontId="4" fillId="0" borderId="7" xfId="1" applyNumberFormat="1" applyFont="1" applyFill="1" applyBorder="1" applyAlignment="1">
      <alignment horizontal="right" vertical="center" wrapText="1"/>
    </xf>
    <xf numFmtId="166" fontId="8" fillId="0" borderId="7" xfId="1" applyNumberFormat="1" applyFont="1" applyFill="1" applyBorder="1" applyAlignment="1">
      <alignment horizontal="right" vertical="center" wrapText="1"/>
    </xf>
    <xf numFmtId="166" fontId="14" fillId="0" borderId="7" xfId="1" applyNumberFormat="1" applyFont="1" applyFill="1" applyBorder="1" applyAlignment="1">
      <alignment horizontal="right" vertical="center" wrapText="1"/>
    </xf>
    <xf numFmtId="0" fontId="6" fillId="0" borderId="7" xfId="0" applyFont="1" applyBorder="1" applyAlignment="1">
      <alignment vertical="center" wrapText="1"/>
    </xf>
    <xf numFmtId="0" fontId="6" fillId="0" borderId="7" xfId="0" applyFont="1" applyBorder="1" applyAlignment="1">
      <alignment horizontal="center" vertical="center" wrapText="1"/>
    </xf>
    <xf numFmtId="166" fontId="4" fillId="0" borderId="1" xfId="1" applyNumberFormat="1" applyFont="1" applyFill="1" applyBorder="1" applyAlignment="1">
      <alignment horizontal="right" vertical="center" wrapText="1"/>
    </xf>
    <xf numFmtId="166" fontId="8" fillId="0" borderId="1" xfId="1" applyNumberFormat="1" applyFont="1" applyFill="1" applyBorder="1" applyAlignment="1">
      <alignment horizontal="right" vertical="center" wrapText="1"/>
    </xf>
    <xf numFmtId="166" fontId="14" fillId="0" borderId="1" xfId="1" applyNumberFormat="1" applyFont="1" applyFill="1" applyBorder="1" applyAlignment="1">
      <alignment horizontal="right" vertical="center" wrapText="1"/>
    </xf>
    <xf numFmtId="0" fontId="20" fillId="0" borderId="0" xfId="0" applyFont="1" applyAlignment="1">
      <alignment vertical="center"/>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2" fillId="0" borderId="0" xfId="0" applyFont="1" applyAlignment="1">
      <alignment vertical="center"/>
    </xf>
    <xf numFmtId="0" fontId="23" fillId="0" borderId="1" xfId="0" applyFont="1" applyBorder="1" applyAlignment="1">
      <alignment horizontal="center" vertical="center" wrapText="1"/>
    </xf>
    <xf numFmtId="0" fontId="25" fillId="0" borderId="0" xfId="0" applyFont="1" applyAlignment="1">
      <alignment vertical="center"/>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19" fillId="0" borderId="0" xfId="6" applyFont="1" applyAlignment="1">
      <alignment vertical="center"/>
    </xf>
    <xf numFmtId="0" fontId="28" fillId="0" borderId="0" xfId="6" applyFont="1" applyAlignment="1">
      <alignment vertical="center"/>
    </xf>
    <xf numFmtId="0" fontId="19" fillId="0" borderId="0" xfId="0" applyFont="1" applyAlignment="1">
      <alignment vertical="center"/>
    </xf>
    <xf numFmtId="166" fontId="19" fillId="0" borderId="0" xfId="1" applyNumberFormat="1" applyFont="1" applyAlignment="1">
      <alignment vertical="center"/>
    </xf>
    <xf numFmtId="166" fontId="5" fillId="0" borderId="10" xfId="1" applyNumberFormat="1" applyFont="1" applyBorder="1" applyAlignment="1">
      <alignment vertical="center" wrapText="1"/>
    </xf>
    <xf numFmtId="0" fontId="6" fillId="0" borderId="10" xfId="0" applyFont="1" applyBorder="1" applyAlignment="1">
      <alignment vertical="center" wrapText="1"/>
    </xf>
    <xf numFmtId="0" fontId="6" fillId="0" borderId="10" xfId="0" applyFont="1" applyBorder="1" applyAlignment="1">
      <alignment horizontal="center" vertical="center" wrapText="1"/>
    </xf>
    <xf numFmtId="166" fontId="5" fillId="0" borderId="11" xfId="1" applyNumberFormat="1" applyFont="1" applyBorder="1" applyAlignment="1">
      <alignment vertical="center" wrapText="1"/>
    </xf>
    <xf numFmtId="0" fontId="2" fillId="0" borderId="11" xfId="0" applyFont="1" applyBorder="1" applyAlignment="1">
      <alignment vertical="center" wrapText="1"/>
    </xf>
    <xf numFmtId="0" fontId="2" fillId="0" borderId="11" xfId="0" applyFont="1" applyBorder="1" applyAlignment="1">
      <alignment horizontal="center" vertical="center" wrapText="1"/>
    </xf>
    <xf numFmtId="166" fontId="4" fillId="0" borderId="11" xfId="1" applyNumberFormat="1" applyFont="1" applyBorder="1" applyAlignment="1">
      <alignment vertical="center" wrapText="1"/>
    </xf>
    <xf numFmtId="0" fontId="6" fillId="0" borderId="11" xfId="0" applyFont="1" applyBorder="1" applyAlignment="1">
      <alignment vertical="center" wrapText="1"/>
    </xf>
    <xf numFmtId="0" fontId="6" fillId="0" borderId="11" xfId="0" applyFont="1" applyBorder="1" applyAlignment="1">
      <alignment horizontal="center" vertical="center" wrapText="1"/>
    </xf>
    <xf numFmtId="166" fontId="4" fillId="0" borderId="12" xfId="1" applyNumberFormat="1" applyFont="1" applyBorder="1" applyAlignment="1">
      <alignment vertical="center" wrapText="1"/>
    </xf>
    <xf numFmtId="0" fontId="6" fillId="0" borderId="12" xfId="0" applyFont="1" applyBorder="1" applyAlignment="1">
      <alignment vertical="center" wrapText="1"/>
    </xf>
    <xf numFmtId="0" fontId="6" fillId="0" borderId="12" xfId="0" applyFont="1" applyBorder="1" applyAlignment="1">
      <alignment horizontal="center" vertical="center" wrapText="1"/>
    </xf>
    <xf numFmtId="166" fontId="4" fillId="0" borderId="1" xfId="1" applyNumberFormat="1" applyFont="1" applyBorder="1" applyAlignment="1">
      <alignment vertical="center" wrapText="1"/>
    </xf>
    <xf numFmtId="166" fontId="5" fillId="0" borderId="13" xfId="1" applyNumberFormat="1" applyFont="1" applyBorder="1" applyAlignment="1">
      <alignment vertical="center" wrapText="1"/>
    </xf>
    <xf numFmtId="0" fontId="6" fillId="0" borderId="13" xfId="0" applyFont="1" applyBorder="1" applyAlignment="1">
      <alignment vertical="center" wrapText="1"/>
    </xf>
    <xf numFmtId="0" fontId="6" fillId="0" borderId="13" xfId="0" applyFont="1" applyBorder="1" applyAlignment="1">
      <alignment horizontal="center" vertical="center" wrapText="1"/>
    </xf>
    <xf numFmtId="166" fontId="5" fillId="0" borderId="11" xfId="1" applyNumberFormat="1" applyFont="1" applyFill="1" applyBorder="1" applyAlignment="1">
      <alignment vertical="center" wrapText="1"/>
    </xf>
    <xf numFmtId="166" fontId="6" fillId="0" borderId="1" xfId="1" applyNumberFormat="1" applyFont="1" applyBorder="1" applyAlignment="1">
      <alignment horizontal="center" vertical="center" wrapText="1"/>
    </xf>
    <xf numFmtId="166" fontId="29" fillId="0" borderId="0" xfId="1" applyNumberFormat="1" applyFont="1" applyAlignment="1">
      <alignment horizontal="right" vertical="center"/>
    </xf>
    <xf numFmtId="0" fontId="29" fillId="0" borderId="0" xfId="0" applyFont="1" applyAlignment="1">
      <alignment horizontal="right" vertical="center"/>
    </xf>
    <xf numFmtId="0" fontId="28" fillId="0" borderId="0" xfId="0" applyFont="1" applyAlignment="1">
      <alignment vertical="center"/>
    </xf>
    <xf numFmtId="0" fontId="28" fillId="0" borderId="0" xfId="0" applyFont="1"/>
    <xf numFmtId="166" fontId="28" fillId="0" borderId="0" xfId="1" applyNumberFormat="1" applyFont="1" applyAlignment="1">
      <alignment horizontal="right"/>
    </xf>
    <xf numFmtId="0" fontId="28" fillId="0" borderId="0" xfId="0" applyFont="1" applyAlignment="1">
      <alignment horizontal="right" vertical="center"/>
    </xf>
    <xf numFmtId="0" fontId="2" fillId="0" borderId="13" xfId="0" applyFont="1" applyBorder="1" applyAlignment="1">
      <alignment vertical="center" wrapText="1"/>
    </xf>
    <xf numFmtId="166" fontId="19" fillId="0" borderId="0" xfId="0" applyNumberFormat="1" applyFont="1" applyAlignment="1">
      <alignment vertical="center"/>
    </xf>
    <xf numFmtId="0" fontId="2" fillId="0" borderId="12" xfId="0" applyFont="1" applyBorder="1" applyAlignment="1">
      <alignment horizontal="center" vertical="center" wrapText="1"/>
    </xf>
    <xf numFmtId="0" fontId="31" fillId="0" borderId="0" xfId="0" applyFont="1" applyAlignment="1">
      <alignment horizontal="center" vertical="center"/>
    </xf>
    <xf numFmtId="167" fontId="2" fillId="0" borderId="14" xfId="1" applyNumberFormat="1" applyFont="1" applyBorder="1" applyAlignment="1">
      <alignment horizontal="right" vertical="center" wrapText="1"/>
    </xf>
    <xf numFmtId="167" fontId="2" fillId="0" borderId="12" xfId="1" applyNumberFormat="1" applyFont="1" applyBorder="1" applyAlignment="1">
      <alignment horizontal="right" vertical="center" wrapText="1"/>
    </xf>
    <xf numFmtId="0" fontId="2" fillId="0" borderId="14" xfId="0" applyFont="1" applyBorder="1" applyAlignment="1">
      <alignment vertical="center" wrapText="1"/>
    </xf>
    <xf numFmtId="0" fontId="2" fillId="0" borderId="14" xfId="0" applyFont="1" applyBorder="1" applyAlignment="1">
      <alignment horizontal="center" vertical="center" wrapText="1"/>
    </xf>
    <xf numFmtId="167" fontId="2" fillId="0" borderId="13" xfId="1" applyNumberFormat="1" applyFont="1" applyBorder="1" applyAlignment="1">
      <alignment horizontal="right" vertical="center" wrapText="1"/>
    </xf>
    <xf numFmtId="167" fontId="2" fillId="0" borderId="11" xfId="1" applyNumberFormat="1" applyFont="1" applyBorder="1" applyAlignment="1">
      <alignment horizontal="right" vertical="center" wrapText="1"/>
    </xf>
    <xf numFmtId="4" fontId="2" fillId="0" borderId="12" xfId="1" applyNumberFormat="1" applyFont="1" applyBorder="1" applyAlignment="1">
      <alignment horizontal="right" vertical="center" wrapText="1"/>
    </xf>
    <xf numFmtId="167" fontId="18" fillId="0" borderId="2" xfId="0" applyNumberFormat="1" applyFont="1" applyBorder="1" applyAlignment="1">
      <alignment horizontal="right" vertical="center" wrapText="1"/>
    </xf>
    <xf numFmtId="0" fontId="2" fillId="0" borderId="12" xfId="0" applyFont="1" applyBorder="1" applyAlignment="1">
      <alignment vertical="center" wrapText="1"/>
    </xf>
    <xf numFmtId="0" fontId="11" fillId="0" borderId="0" xfId="0" applyFont="1" applyAlignment="1">
      <alignment horizontal="right" vertical="center"/>
    </xf>
    <xf numFmtId="167" fontId="6" fillId="0" borderId="1" xfId="0" applyNumberFormat="1" applyFont="1" applyBorder="1" applyAlignment="1">
      <alignment horizontal="center" vertical="center" wrapText="1"/>
    </xf>
    <xf numFmtId="0" fontId="32" fillId="0" borderId="0" xfId="0" applyFont="1" applyAlignment="1">
      <alignment vertical="center"/>
    </xf>
    <xf numFmtId="3" fontId="19" fillId="0" borderId="0" xfId="0" applyNumberFormat="1" applyFont="1" applyAlignment="1">
      <alignment vertical="center"/>
    </xf>
    <xf numFmtId="0" fontId="19" fillId="0" borderId="14" xfId="0" applyFont="1" applyBorder="1" applyAlignment="1">
      <alignment vertical="center" wrapText="1"/>
    </xf>
    <xf numFmtId="0" fontId="19" fillId="0" borderId="18" xfId="0" applyFont="1" applyBorder="1" applyAlignment="1">
      <alignment horizontal="center" vertical="center" wrapText="1"/>
    </xf>
    <xf numFmtId="0" fontId="19" fillId="0" borderId="11" xfId="0" applyFont="1" applyBorder="1" applyAlignment="1">
      <alignment vertical="center" wrapText="1"/>
    </xf>
    <xf numFmtId="0" fontId="19" fillId="0" borderId="20" xfId="0" applyFont="1" applyBorder="1" applyAlignment="1">
      <alignment horizontal="center" vertical="center" wrapText="1"/>
    </xf>
    <xf numFmtId="0" fontId="28" fillId="0" borderId="12" xfId="0" applyFont="1" applyBorder="1" applyAlignment="1">
      <alignment vertical="center" wrapText="1"/>
    </xf>
    <xf numFmtId="0" fontId="19" fillId="0" borderId="21" xfId="0" applyFont="1" applyBorder="1" applyAlignment="1">
      <alignment vertical="center" wrapText="1"/>
    </xf>
    <xf numFmtId="0" fontId="32" fillId="0" borderId="1" xfId="0" applyFont="1" applyBorder="1" applyAlignment="1">
      <alignment horizontal="center" vertical="center" wrapText="1"/>
    </xf>
    <xf numFmtId="167" fontId="2" fillId="0" borderId="0" xfId="0" applyNumberFormat="1" applyFont="1" applyAlignment="1">
      <alignment vertical="center"/>
    </xf>
    <xf numFmtId="0" fontId="6" fillId="0" borderId="22" xfId="0" applyFont="1" applyBorder="1" applyAlignment="1">
      <alignment vertical="center" wrapText="1"/>
    </xf>
    <xf numFmtId="0" fontId="2" fillId="0" borderId="22" xfId="0" applyFont="1" applyBorder="1" applyAlignment="1">
      <alignment vertical="center" wrapText="1"/>
    </xf>
    <xf numFmtId="43" fontId="28" fillId="0" borderId="12" xfId="1" applyFont="1" applyBorder="1" applyAlignment="1">
      <alignment vertical="center"/>
    </xf>
    <xf numFmtId="43" fontId="19" fillId="0" borderId="11" xfId="1" applyFont="1" applyBorder="1" applyAlignment="1">
      <alignment vertical="center" wrapText="1"/>
    </xf>
    <xf numFmtId="43" fontId="19" fillId="0" borderId="11" xfId="1" applyFont="1" applyBorder="1" applyAlignment="1">
      <alignment vertical="center"/>
    </xf>
    <xf numFmtId="43" fontId="19" fillId="0" borderId="19" xfId="1" applyFont="1" applyBorder="1" applyAlignment="1">
      <alignment vertical="center" wrapText="1"/>
    </xf>
    <xf numFmtId="43" fontId="19" fillId="0" borderId="14" xfId="1" applyFont="1" applyBorder="1" applyAlignment="1">
      <alignment vertical="center" wrapText="1"/>
    </xf>
    <xf numFmtId="43" fontId="19" fillId="0" borderId="10" xfId="1" applyFont="1" applyBorder="1" applyAlignment="1">
      <alignment vertical="center" wrapText="1"/>
    </xf>
    <xf numFmtId="43" fontId="19" fillId="0" borderId="14" xfId="1" applyFont="1" applyBorder="1" applyAlignment="1">
      <alignment vertical="center"/>
    </xf>
    <xf numFmtId="43" fontId="19" fillId="0" borderId="17" xfId="1" applyFont="1" applyBorder="1" applyAlignment="1">
      <alignment vertical="center" wrapText="1"/>
    </xf>
    <xf numFmtId="0" fontId="19" fillId="0" borderId="23" xfId="0" applyFont="1" applyBorder="1" applyAlignment="1">
      <alignment horizontal="center" vertical="center" wrapText="1"/>
    </xf>
    <xf numFmtId="0" fontId="19" fillId="0" borderId="23" xfId="0" applyFont="1" applyBorder="1" applyAlignment="1">
      <alignment vertical="center" wrapText="1"/>
    </xf>
    <xf numFmtId="43" fontId="6" fillId="0" borderId="22" xfId="1" applyFont="1" applyBorder="1" applyAlignment="1">
      <alignment vertical="center" wrapText="1"/>
    </xf>
    <xf numFmtId="43" fontId="2" fillId="0" borderId="23" xfId="1" applyFont="1" applyBorder="1" applyAlignment="1">
      <alignment vertical="center" wrapText="1"/>
    </xf>
    <xf numFmtId="43" fontId="2" fillId="0" borderId="23" xfId="0" applyNumberFormat="1" applyFont="1" applyBorder="1" applyAlignment="1">
      <alignment horizontal="right" vertical="center" wrapText="1"/>
    </xf>
    <xf numFmtId="165" fontId="19" fillId="0" borderId="0" xfId="8" applyFont="1" applyFill="1"/>
    <xf numFmtId="165" fontId="28" fillId="0" borderId="0" xfId="8" applyFont="1" applyFill="1"/>
    <xf numFmtId="166" fontId="19" fillId="0" borderId="0" xfId="8" applyNumberFormat="1" applyFont="1" applyFill="1" applyAlignment="1">
      <alignment horizontal="center"/>
    </xf>
    <xf numFmtId="165" fontId="19" fillId="0" borderId="0" xfId="8" applyFont="1" applyFill="1" applyAlignment="1">
      <alignment horizontal="left"/>
    </xf>
    <xf numFmtId="165" fontId="2" fillId="0" borderId="0" xfId="8" applyFont="1" applyFill="1" applyAlignment="1">
      <alignment horizontal="left"/>
    </xf>
    <xf numFmtId="165" fontId="19" fillId="0" borderId="0" xfId="8" applyFont="1" applyFill="1" applyAlignment="1">
      <alignment horizontal="center"/>
    </xf>
    <xf numFmtId="165" fontId="6" fillId="0" borderId="3" xfId="8" applyFont="1" applyFill="1" applyBorder="1" applyAlignment="1">
      <alignment horizontal="right" vertical="center" wrapText="1"/>
    </xf>
    <xf numFmtId="166" fontId="19" fillId="2" borderId="0" xfId="0" applyNumberFormat="1" applyFont="1" applyFill="1" applyAlignment="1">
      <alignment vertical="center"/>
    </xf>
    <xf numFmtId="0" fontId="9" fillId="0" borderId="0" xfId="0" applyFont="1" applyAlignment="1">
      <alignment horizontal="center" vertical="center"/>
    </xf>
    <xf numFmtId="0" fontId="28" fillId="0" borderId="1" xfId="0" applyFont="1" applyBorder="1" applyAlignment="1">
      <alignment horizontal="center" vertical="center" wrapText="1"/>
    </xf>
    <xf numFmtId="0" fontId="15" fillId="0" borderId="0" xfId="0" applyFont="1" applyAlignment="1">
      <alignment vertical="center"/>
    </xf>
    <xf numFmtId="0" fontId="19" fillId="0" borderId="30" xfId="0" applyFont="1" applyBorder="1" applyAlignment="1">
      <alignment horizontal="center" vertical="center" wrapText="1"/>
    </xf>
    <xf numFmtId="0" fontId="19" fillId="0" borderId="30" xfId="0" applyFont="1" applyBorder="1" applyAlignment="1">
      <alignment vertical="center" wrapText="1"/>
    </xf>
    <xf numFmtId="43" fontId="2" fillId="0" borderId="30" xfId="1" applyFont="1" applyBorder="1" applyAlignment="1">
      <alignment vertical="center" wrapText="1"/>
    </xf>
    <xf numFmtId="43" fontId="2" fillId="0" borderId="30" xfId="0" applyNumberFormat="1" applyFont="1" applyBorder="1" applyAlignment="1">
      <alignment horizontal="right" vertical="center" wrapText="1"/>
    </xf>
    <xf numFmtId="0" fontId="19" fillId="0" borderId="31" xfId="0" applyFont="1" applyBorder="1" applyAlignment="1">
      <alignment horizontal="center" vertical="center" wrapText="1"/>
    </xf>
    <xf numFmtId="0" fontId="19" fillId="0" borderId="31" xfId="0" applyFont="1" applyBorder="1" applyAlignment="1">
      <alignment vertical="center" wrapText="1"/>
    </xf>
    <xf numFmtId="43" fontId="2" fillId="0" borderId="31" xfId="1" applyFont="1" applyBorder="1" applyAlignment="1">
      <alignment vertical="center" wrapText="1"/>
    </xf>
    <xf numFmtId="0" fontId="19" fillId="0" borderId="0" xfId="6" applyFont="1" applyAlignment="1">
      <alignment horizontal="center" vertical="center"/>
    </xf>
    <xf numFmtId="170" fontId="19" fillId="0" borderId="0" xfId="8" applyNumberFormat="1" applyFont="1" applyAlignment="1">
      <alignment vertical="center"/>
    </xf>
    <xf numFmtId="171" fontId="6" fillId="0" borderId="7" xfId="8" applyNumberFormat="1" applyFont="1" applyFill="1" applyBorder="1" applyAlignment="1">
      <alignment horizontal="right" vertical="center" wrapText="1"/>
    </xf>
    <xf numFmtId="171" fontId="28" fillId="0" borderId="0" xfId="8" applyNumberFormat="1" applyFont="1" applyAlignment="1">
      <alignment vertical="center"/>
    </xf>
    <xf numFmtId="166" fontId="2" fillId="0" borderId="32" xfId="5" applyNumberFormat="1" applyFont="1" applyFill="1" applyBorder="1" applyAlignment="1">
      <alignment horizontal="right" vertical="center" wrapText="1"/>
    </xf>
    <xf numFmtId="166" fontId="2" fillId="0" borderId="30" xfId="5" applyNumberFormat="1" applyFont="1" applyFill="1" applyBorder="1" applyAlignment="1">
      <alignment horizontal="right" vertical="center" wrapText="1"/>
    </xf>
    <xf numFmtId="166" fontId="6" fillId="0" borderId="30" xfId="5" applyNumberFormat="1" applyFont="1" applyFill="1" applyBorder="1" applyAlignment="1">
      <alignment horizontal="right" vertical="center" wrapText="1"/>
    </xf>
    <xf numFmtId="170" fontId="6" fillId="0" borderId="3" xfId="8" applyNumberFormat="1" applyFont="1" applyFill="1" applyBorder="1" applyAlignment="1">
      <alignment horizontal="right" vertical="center" wrapText="1"/>
    </xf>
    <xf numFmtId="170" fontId="6" fillId="0" borderId="33" xfId="8" applyNumberFormat="1" applyFont="1" applyFill="1" applyBorder="1" applyAlignment="1">
      <alignment horizontal="right" vertical="center" wrapText="1"/>
    </xf>
    <xf numFmtId="170" fontId="28" fillId="0" borderId="0" xfId="6" applyNumberFormat="1" applyFont="1" applyAlignment="1">
      <alignment vertical="center"/>
    </xf>
    <xf numFmtId="0" fontId="27" fillId="0" borderId="0" xfId="0" applyFont="1" applyAlignment="1">
      <alignment vertical="center"/>
    </xf>
    <xf numFmtId="0" fontId="29" fillId="0" borderId="0" xfId="0" applyFont="1" applyAlignment="1">
      <alignment horizontal="center" vertical="center"/>
    </xf>
    <xf numFmtId="0" fontId="40" fillId="0" borderId="0" xfId="0" applyFont="1" applyAlignment="1">
      <alignment horizontal="center"/>
    </xf>
    <xf numFmtId="0" fontId="39" fillId="0" borderId="7" xfId="0" applyFont="1" applyBorder="1" applyAlignment="1">
      <alignment horizontal="center" vertical="center" wrapText="1"/>
    </xf>
    <xf numFmtId="170" fontId="39" fillId="0" borderId="7" xfId="12" applyNumberFormat="1" applyFont="1" applyBorder="1" applyAlignment="1">
      <alignment horizontal="center" vertical="center" wrapText="1"/>
    </xf>
    <xf numFmtId="0" fontId="22" fillId="0" borderId="1" xfId="0" applyFont="1" applyBorder="1" applyAlignment="1">
      <alignment horizontal="center" vertical="center" wrapText="1"/>
    </xf>
    <xf numFmtId="165" fontId="39" fillId="0" borderId="0" xfId="8" applyFont="1" applyFill="1" applyAlignment="1">
      <alignment horizontal="center" vertical="center" wrapText="1"/>
    </xf>
    <xf numFmtId="0" fontId="6" fillId="0" borderId="1" xfId="6" applyFont="1" applyBorder="1" applyAlignment="1">
      <alignment horizontal="center" vertical="center" wrapText="1"/>
    </xf>
    <xf numFmtId="0" fontId="39" fillId="0" borderId="0" xfId="6" applyFont="1" applyAlignment="1">
      <alignment horizontal="center" vertical="center"/>
    </xf>
    <xf numFmtId="0" fontId="40" fillId="0" borderId="0" xfId="6" applyFont="1" applyAlignment="1">
      <alignment horizontal="center" vertical="center"/>
    </xf>
    <xf numFmtId="0" fontId="4" fillId="0" borderId="42" xfId="0" applyFont="1" applyBorder="1" applyAlignment="1">
      <alignment horizontal="center" vertical="center" wrapText="1"/>
    </xf>
    <xf numFmtId="170" fontId="4" fillId="0" borderId="42" xfId="12" applyNumberFormat="1" applyFont="1" applyBorder="1" applyAlignment="1">
      <alignment horizontal="center" vertical="center" wrapText="1"/>
    </xf>
    <xf numFmtId="166" fontId="2" fillId="0" borderId="0" xfId="0" applyNumberFormat="1" applyFont="1" applyAlignment="1">
      <alignment vertical="center"/>
    </xf>
    <xf numFmtId="0" fontId="2" fillId="0" borderId="8" xfId="0" applyFont="1" applyBorder="1" applyAlignment="1">
      <alignment vertical="center"/>
    </xf>
    <xf numFmtId="166" fontId="5" fillId="0" borderId="9" xfId="5" applyNumberFormat="1" applyFont="1" applyFill="1" applyBorder="1" applyAlignment="1">
      <alignment horizontal="right" vertical="center" wrapText="1"/>
    </xf>
    <xf numFmtId="0" fontId="2" fillId="0" borderId="9" xfId="0" applyFont="1" applyBorder="1" applyAlignment="1">
      <alignment horizontal="left" vertical="center" wrapText="1"/>
    </xf>
    <xf numFmtId="1" fontId="2" fillId="0" borderId="9" xfId="2" applyNumberFormat="1" applyFont="1" applyBorder="1" applyAlignment="1">
      <alignment horizontal="left" vertical="center" wrapText="1"/>
    </xf>
    <xf numFmtId="0" fontId="6" fillId="0" borderId="24" xfId="0" applyFont="1" applyBorder="1" applyAlignment="1">
      <alignment horizontal="center" vertical="center" wrapText="1"/>
    </xf>
    <xf numFmtId="166" fontId="4" fillId="0" borderId="24" xfId="5" applyNumberFormat="1" applyFont="1" applyFill="1" applyBorder="1" applyAlignment="1">
      <alignment horizontal="right" vertical="center" wrapText="1"/>
    </xf>
    <xf numFmtId="0" fontId="2" fillId="0" borderId="25" xfId="0" applyFont="1" applyBorder="1" applyAlignment="1">
      <alignment horizontal="center" vertical="center" wrapText="1"/>
    </xf>
    <xf numFmtId="1" fontId="2" fillId="0" borderId="25" xfId="2" applyNumberFormat="1" applyFont="1" applyBorder="1" applyAlignment="1">
      <alignment horizontal="left" vertical="center" wrapText="1"/>
    </xf>
    <xf numFmtId="166" fontId="5" fillId="0" borderId="25" xfId="5" applyNumberFormat="1" applyFont="1" applyFill="1" applyBorder="1" applyAlignment="1">
      <alignment horizontal="right" vertical="center" wrapText="1"/>
    </xf>
    <xf numFmtId="170" fontId="4" fillId="0" borderId="24" xfId="8" applyNumberFormat="1" applyFont="1" applyFill="1" applyBorder="1" applyAlignment="1">
      <alignment horizontal="right" vertical="center" wrapText="1"/>
    </xf>
    <xf numFmtId="172" fontId="2" fillId="0" borderId="0" xfId="0" applyNumberFormat="1" applyFont="1" applyAlignment="1">
      <alignment vertical="center"/>
    </xf>
    <xf numFmtId="0" fontId="2" fillId="0" borderId="34" xfId="0" applyFont="1" applyBorder="1" applyAlignment="1">
      <alignment horizontal="center" vertical="center" wrapText="1"/>
    </xf>
    <xf numFmtId="0" fontId="5" fillId="0" borderId="35" xfId="0" applyFont="1" applyBorder="1" applyAlignment="1">
      <alignment vertical="center" wrapText="1"/>
    </xf>
    <xf numFmtId="166" fontId="5" fillId="0" borderId="34" xfId="5" applyNumberFormat="1" applyFont="1" applyFill="1" applyBorder="1" applyAlignment="1">
      <alignment horizontal="right" vertical="center" wrapText="1"/>
    </xf>
    <xf numFmtId="1" fontId="2" fillId="0" borderId="8" xfId="0" applyNumberFormat="1" applyFont="1" applyBorder="1" applyAlignment="1">
      <alignment vertical="center"/>
    </xf>
    <xf numFmtId="0" fontId="5" fillId="0" borderId="0" xfId="0" applyFont="1" applyAlignment="1">
      <alignment horizontal="center" vertical="center"/>
    </xf>
    <xf numFmtId="0" fontId="4" fillId="0" borderId="42" xfId="0" applyFont="1" applyBorder="1" applyAlignment="1">
      <alignment horizontal="center" wrapText="1"/>
    </xf>
    <xf numFmtId="0" fontId="38" fillId="0" borderId="0" xfId="0" applyFont="1"/>
    <xf numFmtId="165" fontId="39" fillId="0" borderId="0" xfId="8" applyFont="1" applyFill="1" applyAlignment="1">
      <alignment vertical="center"/>
    </xf>
    <xf numFmtId="165" fontId="40" fillId="0" borderId="0" xfId="8" applyFont="1" applyFill="1" applyAlignment="1">
      <alignment vertical="center" wrapText="1"/>
    </xf>
    <xf numFmtId="165" fontId="29" fillId="0" borderId="26" xfId="8" applyFont="1" applyFill="1" applyBorder="1" applyAlignment="1"/>
    <xf numFmtId="165" fontId="29" fillId="0" borderId="0" xfId="8" applyFont="1" applyFill="1" applyAlignment="1">
      <alignment vertical="center" wrapText="1"/>
    </xf>
    <xf numFmtId="0" fontId="2" fillId="0" borderId="1" xfId="0" applyFont="1" applyBorder="1" applyAlignment="1">
      <alignment horizontal="center" vertical="center" wrapText="1"/>
    </xf>
    <xf numFmtId="3" fontId="27" fillId="0" borderId="5" xfId="8" applyNumberFormat="1" applyFont="1" applyBorder="1" applyAlignment="1">
      <alignment horizontal="center" vertical="center" wrapText="1"/>
    </xf>
    <xf numFmtId="166" fontId="28" fillId="0" borderId="1" xfId="8" applyNumberFormat="1" applyFont="1" applyFill="1" applyBorder="1" applyAlignment="1">
      <alignment vertical="center" wrapText="1"/>
    </xf>
    <xf numFmtId="165" fontId="28" fillId="0" borderId="1" xfId="8" applyFont="1" applyFill="1" applyBorder="1" applyAlignment="1">
      <alignment horizontal="center" vertical="center" wrapText="1"/>
    </xf>
    <xf numFmtId="168" fontId="28" fillId="0" borderId="1" xfId="8" applyNumberFormat="1" applyFont="1" applyFill="1" applyBorder="1" applyAlignment="1">
      <alignment horizontal="right" vertical="center" wrapText="1" indent="1"/>
    </xf>
    <xf numFmtId="168" fontId="6" fillId="0" borderId="1" xfId="8" applyNumberFormat="1" applyFont="1" applyFill="1" applyBorder="1" applyAlignment="1">
      <alignment horizontal="right" vertical="center" wrapText="1" indent="1"/>
    </xf>
    <xf numFmtId="166" fontId="19" fillId="0" borderId="1" xfId="8" applyNumberFormat="1" applyFont="1" applyFill="1" applyBorder="1" applyAlignment="1">
      <alignment horizontal="center" vertical="center"/>
    </xf>
    <xf numFmtId="165" fontId="2" fillId="0" borderId="1" xfId="8" applyFont="1" applyBorder="1" applyAlignment="1">
      <alignment horizontal="justify" vertical="center" wrapText="1"/>
    </xf>
    <xf numFmtId="165" fontId="19" fillId="0" borderId="1" xfId="8" applyFont="1" applyFill="1" applyBorder="1" applyAlignment="1">
      <alignment horizontal="right" vertical="center" wrapText="1" indent="1"/>
    </xf>
    <xf numFmtId="165" fontId="2" fillId="0" borderId="1" xfId="8" applyFont="1" applyFill="1" applyBorder="1" applyAlignment="1">
      <alignment horizontal="right" vertical="center" wrapText="1" indent="1"/>
    </xf>
    <xf numFmtId="165" fontId="19" fillId="0" borderId="1" xfId="8" applyFont="1" applyFill="1" applyBorder="1" applyAlignment="1">
      <alignment horizontal="left" vertical="center" wrapText="1"/>
    </xf>
    <xf numFmtId="165" fontId="2" fillId="0" borderId="1" xfId="8" applyFont="1" applyBorder="1" applyAlignment="1">
      <alignment horizontal="left" vertical="center" wrapText="1"/>
    </xf>
    <xf numFmtId="165" fontId="2" fillId="0" borderId="1" xfId="8" applyFont="1" applyFill="1" applyBorder="1" applyAlignment="1">
      <alignment horizontal="left" vertical="center" wrapText="1"/>
    </xf>
    <xf numFmtId="165" fontId="19" fillId="0" borderId="1" xfId="8" applyFont="1" applyFill="1" applyBorder="1" applyAlignment="1">
      <alignment horizontal="justify" vertical="center" wrapText="1"/>
    </xf>
    <xf numFmtId="165" fontId="19" fillId="0" borderId="1" xfId="8" applyFont="1" applyFill="1" applyBorder="1" applyAlignment="1">
      <alignment horizontal="left" vertical="center"/>
    </xf>
    <xf numFmtId="0" fontId="19" fillId="0" borderId="0" xfId="6" applyFont="1" applyAlignment="1">
      <alignment horizontal="right" vertical="center"/>
    </xf>
    <xf numFmtId="0" fontId="29" fillId="0" borderId="0" xfId="6" applyFont="1" applyAlignment="1">
      <alignment horizontal="right" vertical="center"/>
    </xf>
    <xf numFmtId="0" fontId="2" fillId="0" borderId="1" xfId="6" applyFont="1" applyBorder="1" applyAlignment="1">
      <alignment horizontal="center" vertical="center" wrapText="1"/>
    </xf>
    <xf numFmtId="165" fontId="6" fillId="0" borderId="1" xfId="8" applyFont="1" applyFill="1" applyBorder="1" applyAlignment="1">
      <alignment horizontal="right" vertical="center" wrapText="1"/>
    </xf>
    <xf numFmtId="166" fontId="6" fillId="0" borderId="1" xfId="5" applyNumberFormat="1" applyFont="1" applyFill="1" applyBorder="1" applyAlignment="1">
      <alignment horizontal="right" vertical="center" wrapText="1"/>
    </xf>
    <xf numFmtId="170" fontId="6" fillId="0" borderId="1" xfId="8" applyNumberFormat="1" applyFont="1" applyFill="1" applyBorder="1" applyAlignment="1">
      <alignment horizontal="right" vertical="center" wrapText="1"/>
    </xf>
    <xf numFmtId="170" fontId="6" fillId="0" borderId="0" xfId="8" applyNumberFormat="1" applyFont="1" applyFill="1" applyBorder="1" applyAlignment="1">
      <alignment horizontal="right" vertical="center" wrapText="1"/>
    </xf>
    <xf numFmtId="165" fontId="22" fillId="0" borderId="1" xfId="8" applyFont="1" applyBorder="1" applyAlignment="1">
      <alignment horizontal="center" vertical="center" wrapText="1"/>
    </xf>
    <xf numFmtId="165" fontId="22" fillId="0" borderId="1" xfId="8" applyFont="1" applyBorder="1" applyAlignment="1">
      <alignment vertical="center" wrapText="1"/>
    </xf>
    <xf numFmtId="3" fontId="27" fillId="0" borderId="5" xfId="8" applyNumberFormat="1" applyFont="1" applyFill="1" applyBorder="1" applyAlignment="1">
      <alignment horizontal="center" vertical="center" wrapText="1"/>
    </xf>
    <xf numFmtId="0" fontId="10" fillId="0" borderId="0" xfId="0" applyFont="1" applyAlignment="1">
      <alignment horizontal="center"/>
    </xf>
    <xf numFmtId="0" fontId="5" fillId="0" borderId="0" xfId="0" applyFont="1"/>
    <xf numFmtId="0" fontId="19" fillId="0" borderId="0" xfId="6" applyFont="1" applyAlignment="1">
      <alignment horizontal="left" vertical="center"/>
    </xf>
    <xf numFmtId="0" fontId="6" fillId="0" borderId="1" xfId="6" applyFont="1" applyBorder="1" applyAlignment="1">
      <alignment vertical="center" wrapText="1"/>
    </xf>
    <xf numFmtId="0" fontId="2" fillId="0" borderId="40" xfId="6" applyFont="1" applyBorder="1" applyAlignment="1">
      <alignment horizontal="center" vertical="center" wrapText="1"/>
    </xf>
    <xf numFmtId="1" fontId="2" fillId="0" borderId="1" xfId="2" applyNumberFormat="1" applyFont="1" applyBorder="1" applyAlignment="1">
      <alignment vertical="center" wrapText="1"/>
    </xf>
    <xf numFmtId="169" fontId="2" fillId="0" borderId="1" xfId="1" applyNumberFormat="1" applyFont="1" applyFill="1" applyBorder="1" applyAlignment="1">
      <alignment horizontal="center" vertical="center" wrapText="1"/>
    </xf>
    <xf numFmtId="169" fontId="2" fillId="0" borderId="1" xfId="1" applyNumberFormat="1" applyFont="1" applyFill="1" applyBorder="1" applyAlignment="1">
      <alignment horizontal="right" vertical="center" wrapText="1"/>
    </xf>
    <xf numFmtId="166" fontId="2" fillId="0" borderId="40" xfId="5" applyNumberFormat="1" applyFont="1" applyFill="1" applyBorder="1" applyAlignment="1">
      <alignment horizontal="right" vertical="center" wrapText="1"/>
    </xf>
    <xf numFmtId="1" fontId="2" fillId="0" borderId="1" xfId="11" applyNumberFormat="1" applyFont="1" applyBorder="1" applyAlignment="1">
      <alignment horizontal="center" vertical="center" wrapText="1"/>
    </xf>
    <xf numFmtId="170" fontId="46" fillId="0" borderId="1" xfId="8" applyNumberFormat="1" applyFont="1" applyFill="1" applyBorder="1" applyAlignment="1">
      <alignment horizontal="center" vertical="center"/>
    </xf>
    <xf numFmtId="166" fontId="2" fillId="0" borderId="1" xfId="0" applyNumberFormat="1" applyFont="1" applyBorder="1" applyAlignment="1">
      <alignment horizontal="center" vertical="center" wrapText="1"/>
    </xf>
    <xf numFmtId="166" fontId="2" fillId="0" borderId="1" xfId="5" applyNumberFormat="1" applyFont="1" applyFill="1" applyBorder="1" applyAlignment="1">
      <alignment horizontal="right" vertical="center" wrapText="1"/>
    </xf>
    <xf numFmtId="165" fontId="2" fillId="0" borderId="1" xfId="8" applyFont="1" applyFill="1" applyBorder="1" applyAlignment="1">
      <alignment horizontal="right" vertical="center" wrapText="1"/>
    </xf>
    <xf numFmtId="166" fontId="2" fillId="0" borderId="1" xfId="1" applyNumberFormat="1" applyFont="1" applyFill="1" applyBorder="1" applyAlignment="1">
      <alignment horizontal="right" vertical="center"/>
    </xf>
    <xf numFmtId="166" fontId="2" fillId="0" borderId="1" xfId="0" applyNumberFormat="1" applyFont="1" applyBorder="1" applyAlignment="1">
      <alignment horizontal="left" vertical="center" wrapText="1"/>
    </xf>
    <xf numFmtId="165" fontId="2" fillId="0" borderId="1" xfId="8" applyFont="1" applyFill="1" applyBorder="1" applyAlignment="1">
      <alignment horizontal="center" vertical="center"/>
    </xf>
    <xf numFmtId="165" fontId="46" fillId="0" borderId="1" xfId="8" applyFont="1" applyFill="1" applyBorder="1" applyAlignment="1">
      <alignment horizontal="center" vertical="center"/>
    </xf>
    <xf numFmtId="169" fontId="2" fillId="0" borderId="1" xfId="8" applyNumberFormat="1" applyFont="1" applyFill="1" applyBorder="1" applyAlignment="1">
      <alignment horizontal="right" vertical="center" wrapText="1"/>
    </xf>
    <xf numFmtId="166" fontId="2" fillId="0" borderId="1" xfId="11" applyNumberFormat="1" applyFont="1" applyBorder="1" applyAlignment="1">
      <alignment horizontal="right" vertical="center" wrapText="1"/>
    </xf>
    <xf numFmtId="166" fontId="6" fillId="0" borderId="1" xfId="0" applyNumberFormat="1" applyFont="1" applyBorder="1" applyAlignment="1">
      <alignment horizontal="center" vertical="center" wrapText="1"/>
    </xf>
    <xf numFmtId="174" fontId="2" fillId="0" borderId="1" xfId="1" applyNumberFormat="1" applyFont="1" applyFill="1" applyBorder="1" applyAlignment="1">
      <alignment horizontal="right" vertical="center" wrapText="1"/>
    </xf>
    <xf numFmtId="1" fontId="2" fillId="0" borderId="1" xfId="2" applyNumberFormat="1" applyFont="1" applyBorder="1" applyAlignment="1">
      <alignment horizontal="center" vertical="center" wrapText="1"/>
    </xf>
    <xf numFmtId="0" fontId="5" fillId="0" borderId="0" xfId="0" applyFont="1" applyAlignment="1">
      <alignment vertical="center"/>
    </xf>
    <xf numFmtId="170" fontId="5" fillId="0" borderId="0" xfId="0" applyNumberFormat="1" applyFont="1" applyAlignment="1">
      <alignment vertical="center"/>
    </xf>
    <xf numFmtId="0" fontId="4" fillId="0" borderId="0" xfId="0" applyFont="1" applyAlignment="1">
      <alignment vertical="center"/>
    </xf>
    <xf numFmtId="170" fontId="6" fillId="0" borderId="1" xfId="8" applyNumberFormat="1" applyFont="1" applyBorder="1" applyAlignment="1">
      <alignment horizontal="center" vertical="center" wrapText="1"/>
    </xf>
    <xf numFmtId="170" fontId="2" fillId="0" borderId="1" xfId="8" applyNumberFormat="1" applyFont="1" applyBorder="1" applyAlignment="1">
      <alignment horizontal="center" vertical="center" wrapText="1"/>
    </xf>
    <xf numFmtId="171" fontId="6" fillId="0" borderId="40" xfId="8" applyNumberFormat="1" applyFont="1" applyFill="1" applyBorder="1" applyAlignment="1">
      <alignment horizontal="center" vertical="center" wrapText="1"/>
    </xf>
    <xf numFmtId="171" fontId="6" fillId="0" borderId="1" xfId="8" applyNumberFormat="1" applyFont="1" applyFill="1" applyBorder="1" applyAlignment="1">
      <alignment horizontal="center" vertical="center" wrapText="1"/>
    </xf>
    <xf numFmtId="170" fontId="6" fillId="0" borderId="40" xfId="8" applyNumberFormat="1" applyFont="1" applyFill="1" applyBorder="1" applyAlignment="1">
      <alignment horizontal="right" vertical="center" wrapText="1"/>
    </xf>
    <xf numFmtId="166" fontId="6" fillId="0" borderId="32" xfId="1" applyNumberFormat="1" applyFont="1" applyFill="1" applyBorder="1" applyAlignment="1">
      <alignment horizontal="left" vertical="center" wrapText="1"/>
    </xf>
    <xf numFmtId="170" fontId="2" fillId="0" borderId="40" xfId="8" applyNumberFormat="1" applyFont="1" applyFill="1" applyBorder="1" applyAlignment="1">
      <alignment horizontal="right" vertical="center" wrapText="1"/>
    </xf>
    <xf numFmtId="170" fontId="2" fillId="0" borderId="40" xfId="5" applyNumberFormat="1" applyFont="1" applyFill="1" applyBorder="1" applyAlignment="1">
      <alignment horizontal="right" vertical="center" wrapText="1"/>
    </xf>
    <xf numFmtId="166" fontId="2" fillId="0" borderId="1" xfId="1" applyNumberFormat="1" applyFont="1" applyFill="1" applyBorder="1" applyAlignment="1">
      <alignment horizontal="right" vertical="center" wrapText="1"/>
    </xf>
    <xf numFmtId="166" fontId="6" fillId="0" borderId="1" xfId="1" quotePrefix="1" applyNumberFormat="1" applyFont="1" applyFill="1" applyBorder="1" applyAlignment="1">
      <alignment horizontal="left" vertical="center" wrapText="1"/>
    </xf>
    <xf numFmtId="1" fontId="2" fillId="0" borderId="42" xfId="2" applyNumberFormat="1" applyFont="1" applyBorder="1" applyAlignment="1">
      <alignment vertical="center" wrapText="1"/>
    </xf>
    <xf numFmtId="1" fontId="2" fillId="0" borderId="42" xfId="6" applyNumberFormat="1" applyFont="1" applyBorder="1" applyAlignment="1">
      <alignment horizontal="center" vertical="center" wrapText="1"/>
    </xf>
    <xf numFmtId="166" fontId="2" fillId="0" borderId="42" xfId="5" applyNumberFormat="1" applyFont="1" applyFill="1" applyBorder="1" applyAlignment="1">
      <alignment horizontal="right" vertical="center" wrapText="1"/>
    </xf>
    <xf numFmtId="169" fontId="46" fillId="0" borderId="1" xfId="9" applyNumberFormat="1" applyFont="1" applyFill="1" applyBorder="1" applyAlignment="1">
      <alignment horizontal="center" vertical="center" wrapText="1"/>
    </xf>
    <xf numFmtId="169" fontId="2" fillId="0" borderId="1" xfId="9" applyNumberFormat="1" applyFont="1" applyFill="1" applyBorder="1" applyAlignment="1">
      <alignment horizontal="right" vertical="center" wrapText="1"/>
    </xf>
    <xf numFmtId="170" fontId="2" fillId="0" borderId="1" xfId="8" applyNumberFormat="1" applyFont="1" applyFill="1" applyBorder="1" applyAlignment="1">
      <alignment horizontal="right" vertical="center" wrapText="1"/>
    </xf>
    <xf numFmtId="166" fontId="2" fillId="0" borderId="5" xfId="11" applyNumberFormat="1" applyFont="1" applyBorder="1" applyAlignment="1">
      <alignment horizontal="right" vertical="center" wrapText="1"/>
    </xf>
    <xf numFmtId="1" fontId="27" fillId="0" borderId="1" xfId="2" applyNumberFormat="1" applyFont="1" applyBorder="1" applyAlignment="1">
      <alignment vertical="center" wrapText="1"/>
    </xf>
    <xf numFmtId="166" fontId="22" fillId="0" borderId="1" xfId="1" quotePrefix="1" applyNumberFormat="1" applyFont="1" applyFill="1" applyBorder="1" applyAlignment="1">
      <alignment horizontal="left" vertical="center" wrapText="1"/>
    </xf>
    <xf numFmtId="165" fontId="46" fillId="0" borderId="1" xfId="8" applyFont="1" applyFill="1" applyBorder="1" applyAlignment="1">
      <alignment horizontal="center" vertical="center" wrapText="1"/>
    </xf>
    <xf numFmtId="0" fontId="6" fillId="0" borderId="40" xfId="6" applyFont="1" applyBorder="1" applyAlignment="1">
      <alignment horizontal="center" vertical="center" wrapText="1"/>
    </xf>
    <xf numFmtId="165" fontId="47" fillId="0" borderId="1" xfId="8" applyFont="1" applyFill="1" applyBorder="1" applyAlignment="1">
      <alignment horizontal="left" vertical="center" wrapText="1"/>
    </xf>
    <xf numFmtId="165" fontId="47" fillId="0" borderId="1" xfId="8" applyFont="1" applyFill="1" applyBorder="1" applyAlignment="1">
      <alignment horizontal="center" vertical="center" wrapText="1"/>
    </xf>
    <xf numFmtId="165" fontId="47" fillId="0" borderId="1" xfId="8" applyFont="1" applyFill="1" applyBorder="1" applyAlignment="1">
      <alignment horizontal="center" vertical="center"/>
    </xf>
    <xf numFmtId="169" fontId="6" fillId="0" borderId="1" xfId="1" applyNumberFormat="1" applyFont="1" applyFill="1" applyBorder="1" applyAlignment="1">
      <alignment horizontal="right" vertical="center" wrapText="1"/>
    </xf>
    <xf numFmtId="166" fontId="6" fillId="0" borderId="5" xfId="11" applyNumberFormat="1" applyFont="1" applyBorder="1" applyAlignment="1">
      <alignment horizontal="right" vertical="center" wrapText="1"/>
    </xf>
    <xf numFmtId="165" fontId="46" fillId="0" borderId="1" xfId="8" applyFont="1" applyFill="1" applyBorder="1" applyAlignment="1">
      <alignment horizontal="left" vertical="center" wrapText="1"/>
    </xf>
    <xf numFmtId="0" fontId="19" fillId="0" borderId="1" xfId="6" applyFont="1" applyBorder="1" applyAlignment="1">
      <alignment vertical="center"/>
    </xf>
    <xf numFmtId="165" fontId="2" fillId="0" borderId="1" xfId="8" applyFont="1" applyFill="1" applyBorder="1" applyAlignment="1">
      <alignment vertical="center" wrapText="1"/>
    </xf>
    <xf numFmtId="0" fontId="19" fillId="0" borderId="1" xfId="6" applyFont="1" applyBorder="1" applyAlignment="1">
      <alignment horizontal="center" vertical="center"/>
    </xf>
    <xf numFmtId="165" fontId="47" fillId="0" borderId="1" xfId="8" quotePrefix="1" applyFont="1" applyFill="1" applyBorder="1" applyAlignment="1">
      <alignment horizontal="center" vertical="center" wrapText="1"/>
    </xf>
    <xf numFmtId="0" fontId="28" fillId="0" borderId="1" xfId="6" applyFont="1" applyBorder="1" applyAlignment="1">
      <alignment horizontal="center" vertical="center"/>
    </xf>
    <xf numFmtId="170" fontId="28" fillId="0" borderId="1" xfId="8" applyNumberFormat="1" applyFont="1" applyBorder="1" applyAlignment="1">
      <alignment horizontal="center" vertical="center"/>
    </xf>
    <xf numFmtId="165" fontId="46" fillId="0" borderId="43" xfId="8" applyFont="1" applyBorder="1" applyAlignment="1">
      <alignment horizontal="center" vertical="center" wrapText="1"/>
    </xf>
    <xf numFmtId="165" fontId="46" fillId="0" borderId="1" xfId="8" applyFont="1" applyFill="1" applyBorder="1" applyAlignment="1">
      <alignment horizontal="right" vertical="center" wrapText="1"/>
    </xf>
    <xf numFmtId="165" fontId="47" fillId="0" borderId="1" xfId="8" applyFont="1" applyFill="1" applyBorder="1" applyAlignment="1">
      <alignment horizontal="right" vertical="center" wrapText="1"/>
    </xf>
    <xf numFmtId="170" fontId="6" fillId="0" borderId="41" xfId="8" applyNumberFormat="1" applyFont="1" applyFill="1" applyBorder="1" applyAlignment="1">
      <alignment horizontal="right" vertical="center" wrapText="1"/>
    </xf>
    <xf numFmtId="165" fontId="6" fillId="0" borderId="1" xfId="6" applyNumberFormat="1" applyFont="1" applyBorder="1" applyAlignment="1">
      <alignment horizontal="center" vertical="center" wrapText="1"/>
    </xf>
    <xf numFmtId="165" fontId="6" fillId="0" borderId="1" xfId="8" applyFont="1" applyFill="1" applyBorder="1" applyAlignment="1">
      <alignment horizontal="center" vertical="center" wrapText="1"/>
    </xf>
    <xf numFmtId="0" fontId="5" fillId="0" borderId="42" xfId="0" applyFont="1" applyBorder="1" applyAlignment="1">
      <alignment horizontal="center" vertical="center" wrapText="1"/>
    </xf>
    <xf numFmtId="170" fontId="5" fillId="0" borderId="42" xfId="12" applyNumberFormat="1" applyFont="1" applyFill="1" applyBorder="1" applyAlignment="1">
      <alignment horizontal="center" vertical="center" wrapText="1"/>
    </xf>
    <xf numFmtId="1" fontId="2" fillId="0" borderId="36" xfId="2" applyNumberFormat="1" applyFont="1" applyBorder="1" applyAlignment="1">
      <alignment vertical="center" wrapText="1"/>
    </xf>
    <xf numFmtId="166" fontId="2" fillId="0" borderId="5" xfId="1" applyNumberFormat="1" applyFont="1" applyFill="1" applyBorder="1" applyAlignment="1">
      <alignment horizontal="right" vertical="center"/>
    </xf>
    <xf numFmtId="166" fontId="6" fillId="0" borderId="40" xfId="5" applyNumberFormat="1" applyFont="1" applyFill="1" applyBorder="1" applyAlignment="1">
      <alignment horizontal="right" vertical="center" wrapText="1"/>
    </xf>
    <xf numFmtId="166" fontId="46" fillId="0" borderId="1" xfId="0" applyNumberFormat="1" applyFont="1" applyBorder="1" applyAlignment="1">
      <alignment horizontal="center" vertical="center" wrapText="1"/>
    </xf>
    <xf numFmtId="43" fontId="2" fillId="0" borderId="1" xfId="1" applyFont="1" applyFill="1" applyBorder="1" applyAlignment="1">
      <alignment horizontal="right" vertical="center" wrapText="1"/>
    </xf>
    <xf numFmtId="165" fontId="28" fillId="0" borderId="0" xfId="6" applyNumberFormat="1" applyFont="1" applyAlignment="1">
      <alignment vertical="center"/>
    </xf>
    <xf numFmtId="166" fontId="2" fillId="0" borderId="45" xfId="11" applyNumberFormat="1" applyFont="1" applyBorder="1" applyAlignment="1">
      <alignment horizontal="right" vertical="center" wrapText="1"/>
    </xf>
    <xf numFmtId="169" fontId="2" fillId="0" borderId="45" xfId="1" applyNumberFormat="1" applyFont="1" applyFill="1" applyBorder="1" applyAlignment="1">
      <alignment horizontal="right" vertical="center" wrapText="1"/>
    </xf>
    <xf numFmtId="166" fontId="2" fillId="0" borderId="45" xfId="5" applyNumberFormat="1" applyFont="1" applyFill="1" applyBorder="1" applyAlignment="1">
      <alignment horizontal="right" vertical="center" wrapText="1"/>
    </xf>
    <xf numFmtId="165" fontId="2" fillId="0" borderId="45" xfId="8" applyFont="1" applyFill="1" applyBorder="1" applyAlignment="1">
      <alignment horizontal="right" vertical="center" wrapText="1"/>
    </xf>
    <xf numFmtId="170" fontId="46" fillId="0" borderId="45" xfId="8" applyNumberFormat="1" applyFont="1" applyFill="1" applyBorder="1" applyAlignment="1">
      <alignment horizontal="center" vertical="center"/>
    </xf>
    <xf numFmtId="0" fontId="19" fillId="0" borderId="45" xfId="6" applyFont="1" applyBorder="1" applyAlignment="1">
      <alignment vertical="center"/>
    </xf>
    <xf numFmtId="166" fontId="2" fillId="0" borderId="45" xfId="0" applyNumberFormat="1" applyFont="1" applyBorder="1" applyAlignment="1">
      <alignment horizontal="left" vertical="center" wrapText="1"/>
    </xf>
    <xf numFmtId="0" fontId="19" fillId="0" borderId="45" xfId="6" applyFont="1" applyBorder="1" applyAlignment="1">
      <alignment horizontal="center" vertical="center"/>
    </xf>
    <xf numFmtId="170" fontId="2" fillId="0" borderId="45" xfId="8" applyNumberFormat="1" applyFont="1" applyFill="1" applyBorder="1" applyAlignment="1">
      <alignment horizontal="right" vertical="center" wrapText="1"/>
    </xf>
    <xf numFmtId="170" fontId="2" fillId="0" borderId="45" xfId="14" applyNumberFormat="1" applyFont="1" applyFill="1" applyBorder="1" applyAlignment="1">
      <alignment vertical="center" wrapText="1"/>
    </xf>
    <xf numFmtId="166" fontId="2" fillId="0" borderId="45" xfId="0" applyNumberFormat="1" applyFont="1" applyBorder="1" applyAlignment="1">
      <alignment horizontal="center" vertical="center" wrapText="1"/>
    </xf>
    <xf numFmtId="169" fontId="2" fillId="0" borderId="45" xfId="14" applyNumberFormat="1" applyFont="1" applyFill="1" applyBorder="1" applyAlignment="1">
      <alignment horizontal="center" vertical="center" wrapText="1"/>
    </xf>
    <xf numFmtId="170" fontId="2" fillId="0" borderId="45" xfId="14" applyNumberFormat="1" applyFont="1" applyFill="1" applyBorder="1" applyAlignment="1">
      <alignment horizontal="right" vertical="center" wrapText="1"/>
    </xf>
    <xf numFmtId="43" fontId="2" fillId="0" borderId="45" xfId="14" applyFont="1" applyFill="1" applyBorder="1" applyAlignment="1">
      <alignment horizontal="center" vertical="center"/>
    </xf>
    <xf numFmtId="170" fontId="2" fillId="0" borderId="45" xfId="8" applyNumberFormat="1" applyFont="1" applyFill="1" applyBorder="1" applyAlignment="1">
      <alignment horizontal="center" vertical="center" wrapText="1"/>
    </xf>
    <xf numFmtId="166" fontId="2" fillId="0" borderId="45" xfId="14" applyNumberFormat="1" applyFont="1" applyFill="1" applyBorder="1" applyAlignment="1">
      <alignment horizontal="center" vertical="center"/>
    </xf>
    <xf numFmtId="166" fontId="6" fillId="0" borderId="45" xfId="0" applyNumberFormat="1" applyFont="1" applyBorder="1" applyAlignment="1">
      <alignment horizontal="left" vertical="center" wrapText="1"/>
    </xf>
    <xf numFmtId="170" fontId="2" fillId="0" borderId="5" xfId="8" applyNumberFormat="1" applyFont="1" applyFill="1" applyBorder="1" applyAlignment="1">
      <alignment horizontal="right" vertical="center" wrapText="1"/>
    </xf>
    <xf numFmtId="43" fontId="47" fillId="0" borderId="45" xfId="14" applyFont="1" applyFill="1" applyBorder="1" applyAlignment="1">
      <alignment horizontal="left" vertical="center" wrapText="1"/>
    </xf>
    <xf numFmtId="166" fontId="46" fillId="0" borderId="45" xfId="0" applyNumberFormat="1" applyFont="1" applyBorder="1" applyAlignment="1">
      <alignment horizontal="center" vertical="center" wrapText="1"/>
    </xf>
    <xf numFmtId="166" fontId="46" fillId="0" borderId="45" xfId="14" applyNumberFormat="1" applyFont="1" applyBorder="1" applyAlignment="1">
      <alignment horizontal="center" vertical="center" wrapText="1"/>
    </xf>
    <xf numFmtId="43" fontId="46" fillId="0" borderId="45" xfId="14" applyFont="1" applyFill="1" applyBorder="1" applyAlignment="1">
      <alignment horizontal="center" vertical="center"/>
    </xf>
    <xf numFmtId="170" fontId="2" fillId="0" borderId="45" xfId="8" applyNumberFormat="1" applyFont="1" applyFill="1" applyBorder="1" applyAlignment="1">
      <alignment horizontal="center" vertical="center"/>
    </xf>
    <xf numFmtId="170" fontId="2" fillId="0" borderId="45" xfId="14" applyNumberFormat="1" applyFont="1" applyFill="1" applyBorder="1" applyAlignment="1">
      <alignment horizontal="left" vertical="center" wrapText="1"/>
    </xf>
    <xf numFmtId="170" fontId="2" fillId="0" borderId="45" xfId="14" applyNumberFormat="1" applyFont="1" applyFill="1" applyBorder="1" applyAlignment="1">
      <alignment horizontal="center" vertical="center" wrapText="1"/>
    </xf>
    <xf numFmtId="43" fontId="46" fillId="0" borderId="45" xfId="15" applyFont="1" applyFill="1" applyBorder="1" applyAlignment="1">
      <alignment horizontal="center" vertical="center" wrapText="1"/>
    </xf>
    <xf numFmtId="173" fontId="46" fillId="0" borderId="45" xfId="14" applyNumberFormat="1" applyFont="1" applyFill="1" applyBorder="1" applyAlignment="1">
      <alignment horizontal="center" vertical="center"/>
    </xf>
    <xf numFmtId="166" fontId="2" fillId="0" borderId="45" xfId="1" applyNumberFormat="1" applyFont="1" applyFill="1" applyBorder="1" applyAlignment="1">
      <alignment horizontal="right" vertical="center" wrapText="1"/>
    </xf>
    <xf numFmtId="170" fontId="6" fillId="0" borderId="45" xfId="8" applyNumberFormat="1" applyFont="1" applyFill="1" applyBorder="1" applyAlignment="1">
      <alignment horizontal="right" vertical="center" wrapText="1"/>
    </xf>
    <xf numFmtId="165" fontId="6" fillId="0" borderId="45" xfId="8" applyFont="1" applyFill="1" applyBorder="1" applyAlignment="1">
      <alignment horizontal="right" vertical="center" wrapText="1"/>
    </xf>
    <xf numFmtId="166" fontId="6" fillId="0" borderId="45" xfId="5" applyNumberFormat="1" applyFont="1" applyFill="1" applyBorder="1" applyAlignment="1">
      <alignment horizontal="right" vertical="center" wrapText="1"/>
    </xf>
    <xf numFmtId="0" fontId="28" fillId="0" borderId="45" xfId="6" applyFont="1" applyBorder="1" applyAlignment="1">
      <alignment vertical="center"/>
    </xf>
    <xf numFmtId="0" fontId="4" fillId="0" borderId="42" xfId="0" applyFont="1" applyBorder="1" applyAlignment="1">
      <alignment vertical="center" wrapText="1"/>
    </xf>
    <xf numFmtId="170" fontId="4" fillId="0" borderId="42" xfId="12" applyNumberFormat="1" applyFont="1" applyFill="1" applyBorder="1" applyAlignment="1">
      <alignment horizontal="center" vertical="center" wrapText="1"/>
    </xf>
    <xf numFmtId="0" fontId="5" fillId="0" borderId="42" xfId="0" applyFont="1" applyBorder="1" applyAlignment="1">
      <alignment vertical="center" wrapText="1"/>
    </xf>
    <xf numFmtId="165" fontId="5" fillId="0" borderId="42" xfId="12" applyFont="1" applyFill="1" applyBorder="1" applyAlignment="1">
      <alignment horizontal="center" vertical="center" wrapText="1"/>
    </xf>
    <xf numFmtId="165" fontId="5" fillId="0" borderId="0" xfId="0" applyNumberFormat="1" applyFont="1" applyAlignment="1">
      <alignment vertical="center"/>
    </xf>
    <xf numFmtId="165" fontId="5" fillId="0" borderId="42" xfId="8" applyFont="1" applyFill="1" applyBorder="1" applyAlignment="1">
      <alignment horizontal="center" vertical="center" wrapText="1"/>
    </xf>
    <xf numFmtId="175" fontId="5" fillId="0" borderId="42" xfId="12" applyNumberFormat="1" applyFont="1" applyFill="1" applyBorder="1" applyAlignment="1">
      <alignment horizontal="center" vertical="center" wrapText="1"/>
    </xf>
    <xf numFmtId="3" fontId="4" fillId="0" borderId="42" xfId="8" applyNumberFormat="1" applyFont="1" applyBorder="1" applyAlignment="1">
      <alignment horizontal="right" vertical="center" wrapText="1"/>
    </xf>
    <xf numFmtId="3" fontId="4" fillId="0" borderId="42" xfId="8" applyNumberFormat="1" applyFont="1" applyBorder="1" applyAlignment="1">
      <alignment horizontal="center" vertical="center" wrapText="1"/>
    </xf>
    <xf numFmtId="3" fontId="4" fillId="0" borderId="42" xfId="8" applyNumberFormat="1" applyFont="1" applyBorder="1" applyAlignment="1">
      <alignment vertical="center" wrapText="1"/>
    </xf>
    <xf numFmtId="3" fontId="5" fillId="0" borderId="42" xfId="0" applyNumberFormat="1" applyFont="1" applyBorder="1" applyAlignment="1">
      <alignment horizontal="center" vertical="center" wrapText="1"/>
    </xf>
    <xf numFmtId="3" fontId="4" fillId="0" borderId="42" xfId="12" applyNumberFormat="1" applyFont="1" applyBorder="1" applyAlignment="1">
      <alignment vertical="center" wrapText="1"/>
    </xf>
    <xf numFmtId="3" fontId="5" fillId="0" borderId="42" xfId="0" applyNumberFormat="1" applyFont="1" applyBorder="1" applyAlignment="1">
      <alignment vertical="center" wrapText="1"/>
    </xf>
    <xf numFmtId="3" fontId="5" fillId="0" borderId="42" xfId="8" applyNumberFormat="1" applyFont="1" applyBorder="1" applyAlignment="1">
      <alignment horizontal="right" vertical="center" wrapText="1"/>
    </xf>
    <xf numFmtId="3" fontId="5" fillId="0" borderId="42" xfId="8" applyNumberFormat="1" applyFont="1" applyBorder="1" applyAlignment="1">
      <alignment vertical="center" wrapText="1"/>
    </xf>
    <xf numFmtId="3" fontId="5" fillId="0" borderId="42" xfId="8" applyNumberFormat="1" applyFont="1" applyBorder="1" applyAlignment="1">
      <alignment horizontal="center" vertical="center" wrapText="1"/>
    </xf>
    <xf numFmtId="3" fontId="5" fillId="0" borderId="0" xfId="0" applyNumberFormat="1" applyFont="1" applyAlignment="1">
      <alignment vertical="center"/>
    </xf>
    <xf numFmtId="170" fontId="5" fillId="0" borderId="42" xfId="12" applyNumberFormat="1" applyFont="1" applyBorder="1" applyAlignment="1">
      <alignment horizontal="center" vertical="center" wrapText="1"/>
    </xf>
    <xf numFmtId="166" fontId="58" fillId="0" borderId="42" xfId="8" applyNumberFormat="1" applyFont="1" applyBorder="1" applyAlignment="1">
      <alignment vertical="center"/>
    </xf>
    <xf numFmtId="0" fontId="14" fillId="0" borderId="42" xfId="0" applyFont="1" applyBorder="1" applyAlignment="1">
      <alignment horizontal="center" vertical="center" wrapText="1"/>
    </xf>
    <xf numFmtId="0" fontId="14" fillId="0" borderId="42" xfId="0" applyFont="1" applyBorder="1" applyAlignment="1">
      <alignment vertical="center" wrapText="1"/>
    </xf>
    <xf numFmtId="170" fontId="14" fillId="0" borderId="42" xfId="12" applyNumberFormat="1" applyFont="1" applyFill="1" applyBorder="1" applyAlignment="1">
      <alignment horizontal="center" vertical="center" wrapText="1"/>
    </xf>
    <xf numFmtId="165" fontId="14" fillId="0" borderId="42" xfId="8" applyFont="1" applyFill="1" applyBorder="1" applyAlignment="1">
      <alignment horizontal="center" vertical="center" wrapText="1"/>
    </xf>
    <xf numFmtId="165" fontId="4" fillId="0" borderId="42" xfId="8" applyFont="1" applyFill="1" applyBorder="1" applyAlignment="1">
      <alignment horizontal="center" vertical="center" wrapText="1"/>
    </xf>
    <xf numFmtId="0" fontId="14" fillId="0" borderId="0" xfId="0" applyFont="1" applyAlignment="1">
      <alignment vertical="center"/>
    </xf>
    <xf numFmtId="165" fontId="5" fillId="0" borderId="42" xfId="12" applyFont="1" applyBorder="1" applyAlignment="1">
      <alignment horizontal="center" vertical="center" wrapText="1"/>
    </xf>
    <xf numFmtId="0" fontId="30" fillId="0" borderId="42" xfId="0" applyFont="1" applyBorder="1"/>
    <xf numFmtId="0" fontId="5" fillId="0" borderId="42" xfId="0" applyFont="1" applyBorder="1"/>
    <xf numFmtId="170" fontId="5" fillId="0" borderId="42" xfId="12" applyNumberFormat="1" applyFont="1" applyBorder="1"/>
    <xf numFmtId="165" fontId="5" fillId="0" borderId="42" xfId="12" applyFont="1" applyBorder="1"/>
    <xf numFmtId="0" fontId="10" fillId="0" borderId="42" xfId="0" applyFont="1" applyBorder="1"/>
    <xf numFmtId="0" fontId="5" fillId="0" borderId="44" xfId="0" applyFont="1" applyBorder="1"/>
    <xf numFmtId="170" fontId="5" fillId="0" borderId="44" xfId="12" applyNumberFormat="1" applyFont="1" applyBorder="1"/>
    <xf numFmtId="165" fontId="5" fillId="0" borderId="44" xfId="12" applyFont="1" applyBorder="1"/>
    <xf numFmtId="170" fontId="5" fillId="0" borderId="0" xfId="12" applyNumberFormat="1" applyFont="1"/>
    <xf numFmtId="165" fontId="5" fillId="0" borderId="0" xfId="12" applyFont="1"/>
    <xf numFmtId="0" fontId="39" fillId="0" borderId="46" xfId="0" applyFont="1" applyBorder="1" applyAlignment="1">
      <alignment horizontal="center" vertical="center" wrapText="1"/>
    </xf>
    <xf numFmtId="170" fontId="14" fillId="0" borderId="46" xfId="12" applyNumberFormat="1" applyFont="1" applyBorder="1" applyAlignment="1">
      <alignment horizontal="center" vertical="center" wrapText="1"/>
    </xf>
    <xf numFmtId="170" fontId="22" fillId="0" borderId="46" xfId="12" applyNumberFormat="1" applyFont="1" applyFill="1" applyBorder="1" applyAlignment="1">
      <alignment horizontal="center" vertical="center" wrapText="1"/>
    </xf>
    <xf numFmtId="0" fontId="59" fillId="0" borderId="46" xfId="0" applyFont="1" applyBorder="1" applyAlignment="1">
      <alignment horizontal="center" wrapText="1"/>
    </xf>
    <xf numFmtId="0" fontId="4" fillId="0" borderId="46" xfId="0" applyFont="1" applyBorder="1" applyAlignment="1">
      <alignment vertical="center" wrapText="1"/>
    </xf>
    <xf numFmtId="0" fontId="4" fillId="0" borderId="46" xfId="0" applyFont="1" applyBorder="1" applyAlignment="1">
      <alignment horizontal="center" vertical="center" wrapText="1"/>
    </xf>
    <xf numFmtId="0" fontId="39" fillId="0" borderId="46" xfId="0" applyFont="1" applyBorder="1" applyAlignment="1">
      <alignment horizontal="center" wrapText="1"/>
    </xf>
    <xf numFmtId="170" fontId="39" fillId="0" borderId="46" xfId="12" applyNumberFormat="1" applyFont="1" applyBorder="1" applyAlignment="1">
      <alignment horizontal="center" vertical="center" wrapText="1"/>
    </xf>
    <xf numFmtId="0" fontId="59" fillId="0" borderId="46" xfId="0" applyFont="1" applyBorder="1" applyAlignment="1">
      <alignment vertical="center" wrapText="1"/>
    </xf>
    <xf numFmtId="0" fontId="37" fillId="0" borderId="0" xfId="0" applyFont="1"/>
    <xf numFmtId="0" fontId="37" fillId="0" borderId="0" xfId="0" applyFont="1" applyAlignment="1">
      <alignment vertical="center"/>
    </xf>
    <xf numFmtId="0" fontId="38" fillId="0" borderId="0" xfId="0" applyFont="1" applyAlignment="1">
      <alignment vertical="center"/>
    </xf>
    <xf numFmtId="170" fontId="38" fillId="0" borderId="0" xfId="12" applyNumberFormat="1" applyFont="1"/>
    <xf numFmtId="0" fontId="37" fillId="0" borderId="0" xfId="0" applyFont="1" applyAlignment="1">
      <alignment horizontal="center" vertical="center"/>
    </xf>
    <xf numFmtId="0" fontId="38" fillId="0" borderId="0" xfId="0" applyFont="1" applyAlignment="1">
      <alignment horizontal="center" vertical="center"/>
    </xf>
    <xf numFmtId="170" fontId="15" fillId="0" borderId="0" xfId="12" applyNumberFormat="1" applyFont="1"/>
    <xf numFmtId="165" fontId="38" fillId="0" borderId="0" xfId="12" applyFont="1"/>
    <xf numFmtId="0" fontId="5" fillId="0" borderId="46" xfId="0" applyFont="1" applyBorder="1" applyAlignment="1">
      <alignment horizontal="center" vertical="center" wrapText="1"/>
    </xf>
    <xf numFmtId="170" fontId="5" fillId="0" borderId="46" xfId="12" applyNumberFormat="1" applyFont="1" applyFill="1" applyBorder="1" applyAlignment="1">
      <alignment horizontal="center" vertical="center" wrapText="1"/>
    </xf>
    <xf numFmtId="170" fontId="4" fillId="0" borderId="46" xfId="12" applyNumberFormat="1" applyFont="1" applyFill="1" applyBorder="1" applyAlignment="1">
      <alignment horizontal="center" vertical="center" wrapText="1"/>
    </xf>
    <xf numFmtId="0" fontId="5" fillId="0" borderId="46" xfId="0" applyFont="1" applyBorder="1" applyAlignment="1">
      <alignment vertical="center" wrapText="1"/>
    </xf>
    <xf numFmtId="170" fontId="27" fillId="0" borderId="46" xfId="12" applyNumberFormat="1" applyFont="1" applyFill="1" applyBorder="1" applyAlignment="1">
      <alignment horizontal="center" vertical="center" wrapText="1"/>
    </xf>
    <xf numFmtId="165" fontId="5" fillId="0" borderId="46" xfId="12" applyFont="1" applyFill="1" applyBorder="1" applyAlignment="1">
      <alignment horizontal="center" vertical="center" wrapText="1"/>
    </xf>
    <xf numFmtId="165" fontId="5" fillId="0" borderId="46" xfId="8" applyFont="1" applyFill="1" applyBorder="1" applyAlignment="1">
      <alignment horizontal="center" vertical="center" wrapText="1"/>
    </xf>
    <xf numFmtId="0" fontId="39" fillId="0" borderId="46" xfId="0" applyFont="1" applyBorder="1" applyAlignment="1">
      <alignment vertical="center" wrapText="1"/>
    </xf>
    <xf numFmtId="3" fontId="39" fillId="0" borderId="46" xfId="8" applyNumberFormat="1" applyFont="1" applyBorder="1" applyAlignment="1">
      <alignment horizontal="right" vertical="center" wrapText="1"/>
    </xf>
    <xf numFmtId="3" fontId="39" fillId="0" borderId="46" xfId="8" applyNumberFormat="1" applyFont="1" applyBorder="1" applyAlignment="1">
      <alignment horizontal="center" vertical="center" wrapText="1"/>
    </xf>
    <xf numFmtId="3" fontId="39" fillId="0" borderId="46" xfId="8" applyNumberFormat="1" applyFont="1" applyBorder="1" applyAlignment="1">
      <alignment vertical="center" wrapText="1"/>
    </xf>
    <xf numFmtId="3" fontId="59" fillId="0" borderId="46" xfId="8" applyNumberFormat="1" applyFont="1" applyBorder="1" applyAlignment="1">
      <alignment horizontal="center" vertical="center" wrapText="1"/>
    </xf>
    <xf numFmtId="3" fontId="38" fillId="0" borderId="46" xfId="8" applyNumberFormat="1" applyFont="1" applyFill="1" applyBorder="1" applyAlignment="1">
      <alignment horizontal="center" vertical="center" wrapText="1"/>
    </xf>
    <xf numFmtId="3" fontId="38" fillId="0" borderId="46" xfId="8" applyNumberFormat="1" applyFont="1" applyFill="1" applyBorder="1" applyAlignment="1">
      <alignment vertical="center" wrapText="1"/>
    </xf>
    <xf numFmtId="3" fontId="60" fillId="0" borderId="46" xfId="8" applyNumberFormat="1" applyFont="1" applyFill="1" applyBorder="1" applyAlignment="1">
      <alignment horizontal="center" vertical="center" wrapText="1"/>
    </xf>
    <xf numFmtId="3" fontId="38" fillId="0" borderId="46" xfId="8" applyNumberFormat="1" applyFont="1" applyFill="1" applyBorder="1" applyAlignment="1">
      <alignment horizontal="right" vertical="center" wrapText="1"/>
    </xf>
    <xf numFmtId="170" fontId="39" fillId="0" borderId="46" xfId="12" applyNumberFormat="1" applyFont="1" applyFill="1" applyBorder="1" applyAlignment="1">
      <alignment horizontal="center" vertical="center" wrapText="1"/>
    </xf>
    <xf numFmtId="3" fontId="15" fillId="0" borderId="46" xfId="8" applyNumberFormat="1" applyFont="1" applyFill="1" applyBorder="1" applyAlignment="1">
      <alignment horizontal="center" vertical="center" wrapText="1"/>
    </xf>
    <xf numFmtId="3" fontId="15" fillId="0" borderId="46" xfId="8" applyNumberFormat="1" applyFont="1" applyFill="1" applyBorder="1" applyAlignment="1">
      <alignment vertical="center" wrapText="1"/>
    </xf>
    <xf numFmtId="3" fontId="61" fillId="0" borderId="46" xfId="8" applyNumberFormat="1" applyFont="1" applyFill="1" applyBorder="1" applyAlignment="1">
      <alignment horizontal="center" vertical="center" wrapText="1"/>
    </xf>
    <xf numFmtId="3" fontId="15" fillId="0" borderId="46" xfId="8" applyNumberFormat="1" applyFont="1" applyFill="1" applyBorder="1" applyAlignment="1">
      <alignment horizontal="right" vertical="center" wrapText="1"/>
    </xf>
    <xf numFmtId="170" fontId="14" fillId="0" borderId="46" xfId="12" applyNumberFormat="1" applyFont="1" applyFill="1" applyBorder="1" applyAlignment="1">
      <alignment horizontal="center" vertical="center" wrapText="1"/>
    </xf>
    <xf numFmtId="3" fontId="14" fillId="0" borderId="46" xfId="8" applyNumberFormat="1" applyFont="1" applyFill="1" applyBorder="1" applyAlignment="1">
      <alignment horizontal="center" vertical="center" wrapText="1"/>
    </xf>
    <xf numFmtId="3" fontId="14" fillId="0" borderId="46" xfId="8" applyNumberFormat="1" applyFont="1" applyFill="1" applyBorder="1" applyAlignment="1">
      <alignment vertical="center" wrapText="1"/>
    </xf>
    <xf numFmtId="3" fontId="24" fillId="0" borderId="46" xfId="8" applyNumberFormat="1" applyFont="1" applyFill="1" applyBorder="1" applyAlignment="1">
      <alignment horizontal="center" vertical="center" wrapText="1"/>
    </xf>
    <xf numFmtId="3" fontId="14" fillId="0" borderId="46" xfId="8" applyNumberFormat="1" applyFont="1" applyFill="1" applyBorder="1" applyAlignment="1">
      <alignment horizontal="right" vertical="center" wrapText="1"/>
    </xf>
    <xf numFmtId="170" fontId="38" fillId="0" borderId="46" xfId="12" applyNumberFormat="1" applyFont="1" applyBorder="1" applyAlignment="1">
      <alignment horizontal="center" vertical="center" wrapText="1"/>
    </xf>
    <xf numFmtId="3" fontId="10" fillId="0" borderId="46" xfId="0" applyNumberFormat="1" applyFont="1" applyBorder="1" applyAlignment="1">
      <alignment horizontal="center" vertical="center" wrapText="1"/>
    </xf>
    <xf numFmtId="3" fontId="10" fillId="0" borderId="46" xfId="0" applyNumberFormat="1" applyFont="1" applyBorder="1" applyAlignment="1">
      <alignment vertical="center" wrapText="1"/>
    </xf>
    <xf numFmtId="3" fontId="62" fillId="0" borderId="46" xfId="0" applyNumberFormat="1" applyFont="1" applyBorder="1" applyAlignment="1">
      <alignment horizontal="center" vertical="center" wrapText="1"/>
    </xf>
    <xf numFmtId="3" fontId="10" fillId="0" borderId="46" xfId="8" applyNumberFormat="1" applyFont="1" applyFill="1" applyBorder="1" applyAlignment="1">
      <alignment horizontal="right" vertical="center" wrapText="1"/>
    </xf>
    <xf numFmtId="170" fontId="10" fillId="0" borderId="46" xfId="12" applyNumberFormat="1" applyFont="1" applyBorder="1" applyAlignment="1">
      <alignment horizontal="center" vertical="center" wrapText="1"/>
    </xf>
    <xf numFmtId="0" fontId="10" fillId="0" borderId="0" xfId="0" applyFont="1" applyAlignment="1">
      <alignment vertical="center"/>
    </xf>
    <xf numFmtId="0" fontId="10" fillId="0" borderId="46" xfId="0" applyFont="1" applyBorder="1" applyAlignment="1">
      <alignment horizontal="center" vertical="center" wrapText="1"/>
    </xf>
    <xf numFmtId="0" fontId="10" fillId="0" borderId="46" xfId="0" applyFont="1" applyBorder="1" applyAlignment="1">
      <alignment vertical="center" wrapText="1"/>
    </xf>
    <xf numFmtId="0" fontId="62" fillId="0" borderId="46" xfId="0" applyFont="1" applyBorder="1" applyAlignment="1">
      <alignment horizontal="center" vertical="center" wrapText="1"/>
    </xf>
    <xf numFmtId="170" fontId="10" fillId="0" borderId="46" xfId="12" applyNumberFormat="1" applyFont="1" applyBorder="1"/>
    <xf numFmtId="0" fontId="10" fillId="0" borderId="0" xfId="0" applyFont="1"/>
    <xf numFmtId="3" fontId="10" fillId="0" borderId="46" xfId="8" applyNumberFormat="1" applyFont="1" applyFill="1" applyBorder="1" applyAlignment="1">
      <alignment vertical="center" wrapText="1"/>
    </xf>
    <xf numFmtId="3" fontId="62" fillId="0" borderId="46" xfId="8" applyNumberFormat="1" applyFont="1" applyFill="1" applyBorder="1" applyAlignment="1">
      <alignment horizontal="center" vertical="center" wrapText="1"/>
    </xf>
    <xf numFmtId="0" fontId="14" fillId="0" borderId="46" xfId="0" applyFont="1" applyBorder="1" applyAlignment="1">
      <alignment horizontal="center" vertical="center" wrapText="1"/>
    </xf>
    <xf numFmtId="0" fontId="14" fillId="0" borderId="46" xfId="0" applyFont="1" applyBorder="1" applyAlignment="1">
      <alignment vertical="center" wrapText="1"/>
    </xf>
    <xf numFmtId="0" fontId="24" fillId="0" borderId="46" xfId="0" applyFont="1" applyBorder="1" applyAlignment="1">
      <alignment horizontal="center" vertical="center" wrapText="1"/>
    </xf>
    <xf numFmtId="170" fontId="14" fillId="0" borderId="46" xfId="12" applyNumberFormat="1" applyFont="1" applyBorder="1"/>
    <xf numFmtId="170" fontId="39" fillId="0" borderId="46" xfId="12" applyNumberFormat="1" applyFont="1" applyBorder="1"/>
    <xf numFmtId="0" fontId="40" fillId="0" borderId="46" xfId="0" applyFont="1" applyBorder="1" applyAlignment="1">
      <alignment horizontal="center" vertical="center" wrapText="1"/>
    </xf>
    <xf numFmtId="0" fontId="40" fillId="0" borderId="46" xfId="0" applyFont="1" applyBorder="1" applyAlignment="1">
      <alignment vertical="center" wrapText="1"/>
    </xf>
    <xf numFmtId="0" fontId="63" fillId="0" borderId="46" xfId="0" applyFont="1" applyBorder="1" applyAlignment="1">
      <alignment horizontal="center" vertical="center" wrapText="1"/>
    </xf>
    <xf numFmtId="0" fontId="40" fillId="0" borderId="47" xfId="0" applyFont="1" applyBorder="1" applyAlignment="1">
      <alignment horizontal="center" vertical="center" wrapText="1"/>
    </xf>
    <xf numFmtId="0" fontId="40" fillId="0" borderId="47" xfId="0" applyFont="1" applyBorder="1" applyAlignment="1">
      <alignment vertical="center" wrapText="1"/>
    </xf>
    <xf numFmtId="0" fontId="63" fillId="0" borderId="47" xfId="0" applyFont="1" applyBorder="1" applyAlignment="1">
      <alignment horizontal="center" vertical="center" wrapText="1"/>
    </xf>
    <xf numFmtId="3" fontId="10" fillId="0" borderId="47" xfId="8" applyNumberFormat="1" applyFont="1" applyFill="1" applyBorder="1" applyAlignment="1">
      <alignment horizontal="right" vertical="center" wrapText="1"/>
    </xf>
    <xf numFmtId="170" fontId="10" fillId="0" borderId="47" xfId="12" applyNumberFormat="1" applyFont="1" applyBorder="1"/>
    <xf numFmtId="0" fontId="60" fillId="0" borderId="0" xfId="0" applyFont="1"/>
    <xf numFmtId="0" fontId="64" fillId="0" borderId="0" xfId="0" applyFont="1" applyAlignment="1">
      <alignment horizontal="center"/>
    </xf>
    <xf numFmtId="3" fontId="10" fillId="0" borderId="0" xfId="0" applyNumberFormat="1" applyFont="1"/>
    <xf numFmtId="0" fontId="30" fillId="0" borderId="46" xfId="0" applyFont="1" applyBorder="1" applyAlignment="1">
      <alignment horizontal="center" wrapText="1"/>
    </xf>
    <xf numFmtId="0" fontId="20" fillId="0" borderId="46" xfId="0" applyFont="1" applyBorder="1" applyAlignment="1">
      <alignment horizontal="center" wrapText="1"/>
    </xf>
    <xf numFmtId="3" fontId="4" fillId="0" borderId="46" xfId="8" applyNumberFormat="1" applyFont="1" applyBorder="1" applyAlignment="1">
      <alignment horizontal="center" vertical="center" wrapText="1"/>
    </xf>
    <xf numFmtId="3" fontId="65" fillId="0" borderId="46" xfId="8" applyNumberFormat="1" applyFont="1" applyBorder="1" applyAlignment="1">
      <alignment horizontal="center" vertical="center" wrapText="1"/>
    </xf>
    <xf numFmtId="3" fontId="4" fillId="0" borderId="46" xfId="8" applyNumberFormat="1" applyFont="1" applyBorder="1" applyAlignment="1">
      <alignment horizontal="right" vertical="center" wrapText="1"/>
    </xf>
    <xf numFmtId="166" fontId="5" fillId="0" borderId="0" xfId="8" applyNumberFormat="1" applyFont="1" applyAlignment="1">
      <alignment vertical="center"/>
    </xf>
    <xf numFmtId="3" fontId="4" fillId="0" borderId="46" xfId="8" applyNumberFormat="1" applyFont="1" applyBorder="1" applyAlignment="1">
      <alignment vertical="center" wrapText="1"/>
    </xf>
    <xf numFmtId="3" fontId="66" fillId="0" borderId="46" xfId="0" applyNumberFormat="1" applyFont="1" applyBorder="1" applyAlignment="1">
      <alignment horizontal="center" vertical="center" wrapText="1"/>
    </xf>
    <xf numFmtId="3" fontId="4" fillId="0" borderId="46" xfId="12" applyNumberFormat="1" applyFont="1" applyBorder="1" applyAlignment="1">
      <alignment vertical="center" wrapText="1"/>
    </xf>
    <xf numFmtId="3" fontId="5" fillId="0" borderId="46" xfId="0" applyNumberFormat="1" applyFont="1" applyBorder="1" applyAlignment="1">
      <alignment horizontal="center" vertical="center" wrapText="1"/>
    </xf>
    <xf numFmtId="3" fontId="5" fillId="0" borderId="46" xfId="0" applyNumberFormat="1" applyFont="1" applyBorder="1" applyAlignment="1">
      <alignment vertical="center" wrapText="1"/>
    </xf>
    <xf numFmtId="3" fontId="5" fillId="0" borderId="46" xfId="8" applyNumberFormat="1" applyFont="1" applyBorder="1" applyAlignment="1">
      <alignment horizontal="right" vertical="center" wrapText="1"/>
    </xf>
    <xf numFmtId="3" fontId="5" fillId="0" borderId="46" xfId="12" applyNumberFormat="1" applyFont="1" applyBorder="1" applyAlignment="1">
      <alignment vertical="center" wrapText="1"/>
    </xf>
    <xf numFmtId="0" fontId="65" fillId="0" borderId="46" xfId="0" applyFont="1" applyBorder="1" applyAlignment="1">
      <alignment horizontal="center" vertical="center" wrapText="1"/>
    </xf>
    <xf numFmtId="0" fontId="66" fillId="0" borderId="46" xfId="0" applyFont="1" applyBorder="1" applyAlignment="1">
      <alignment horizontal="center" vertical="center" wrapText="1"/>
    </xf>
    <xf numFmtId="170" fontId="5" fillId="0" borderId="46" xfId="12" applyNumberFormat="1" applyFont="1" applyBorder="1" applyAlignment="1">
      <alignment vertical="center" wrapText="1"/>
    </xf>
    <xf numFmtId="165" fontId="5" fillId="0" borderId="46" xfId="12" applyFont="1" applyBorder="1" applyAlignment="1">
      <alignment vertical="center" wrapText="1"/>
    </xf>
    <xf numFmtId="3" fontId="5" fillId="0" borderId="46" xfId="8" applyNumberFormat="1" applyFont="1" applyBorder="1" applyAlignment="1">
      <alignment vertical="center" wrapText="1"/>
    </xf>
    <xf numFmtId="3" fontId="66" fillId="0" borderId="46" xfId="8" applyNumberFormat="1" applyFont="1" applyBorder="1" applyAlignment="1">
      <alignment horizontal="center" vertical="center" wrapText="1"/>
    </xf>
    <xf numFmtId="167" fontId="5" fillId="0" borderId="46" xfId="8" applyNumberFormat="1" applyFont="1" applyBorder="1" applyAlignment="1">
      <alignment horizontal="right" vertical="center" wrapText="1"/>
    </xf>
    <xf numFmtId="171" fontId="5" fillId="0" borderId="46" xfId="12" applyNumberFormat="1" applyFont="1" applyBorder="1" applyAlignment="1">
      <alignment vertical="center" wrapText="1"/>
    </xf>
    <xf numFmtId="0" fontId="5" fillId="0" borderId="47" xfId="0" applyFont="1" applyBorder="1" applyAlignment="1">
      <alignment horizontal="center" vertical="center" wrapText="1"/>
    </xf>
    <xf numFmtId="0" fontId="66" fillId="0" borderId="47" xfId="0" applyFont="1" applyBorder="1" applyAlignment="1">
      <alignment horizontal="center" vertical="center" wrapText="1"/>
    </xf>
    <xf numFmtId="170" fontId="5" fillId="0" borderId="47" xfId="12" applyNumberFormat="1" applyFont="1" applyBorder="1" applyAlignment="1">
      <alignment vertical="center" wrapText="1"/>
    </xf>
    <xf numFmtId="0" fontId="66" fillId="0" borderId="0" xfId="0" applyFont="1" applyAlignment="1">
      <alignment horizontal="center"/>
    </xf>
    <xf numFmtId="170" fontId="39" fillId="0" borderId="48" xfId="12" applyNumberFormat="1" applyFont="1" applyFill="1" applyBorder="1" applyAlignment="1">
      <alignment horizontal="center" vertical="center" wrapText="1"/>
    </xf>
    <xf numFmtId="3" fontId="42" fillId="0" borderId="0" xfId="0" applyNumberFormat="1" applyFont="1" applyAlignment="1">
      <alignment horizontal="center"/>
    </xf>
    <xf numFmtId="176" fontId="40" fillId="0" borderId="0" xfId="0" applyNumberFormat="1" applyFont="1"/>
    <xf numFmtId="166" fontId="37" fillId="0" borderId="0" xfId="8" applyNumberFormat="1" applyFont="1" applyFill="1" applyAlignment="1">
      <alignment vertical="center"/>
    </xf>
    <xf numFmtId="0" fontId="54" fillId="0" borderId="48" xfId="0" applyFont="1" applyBorder="1" applyAlignment="1">
      <alignment horizontal="center" wrapText="1"/>
    </xf>
    <xf numFmtId="166" fontId="36" fillId="0" borderId="0" xfId="8" applyNumberFormat="1" applyFont="1" applyFill="1" applyAlignment="1">
      <alignment vertical="center"/>
    </xf>
    <xf numFmtId="3" fontId="39" fillId="0" borderId="48" xfId="8" applyNumberFormat="1" applyFont="1" applyFill="1" applyBorder="1" applyAlignment="1">
      <alignment horizontal="right" vertical="center" wrapText="1"/>
    </xf>
    <xf numFmtId="0" fontId="41" fillId="0" borderId="48" xfId="0" applyFont="1" applyBorder="1" applyAlignment="1">
      <alignment horizontal="center" wrapText="1"/>
    </xf>
    <xf numFmtId="0" fontId="39" fillId="0" borderId="48" xfId="0" applyFont="1" applyBorder="1" applyAlignment="1">
      <alignment horizontal="center" vertical="center" wrapText="1"/>
    </xf>
    <xf numFmtId="3" fontId="53" fillId="0" borderId="48" xfId="8" applyNumberFormat="1" applyFont="1" applyFill="1" applyBorder="1" applyAlignment="1">
      <alignment horizontal="center" vertical="center" wrapText="1"/>
    </xf>
    <xf numFmtId="3" fontId="39" fillId="0" borderId="48" xfId="8" applyNumberFormat="1" applyFont="1" applyFill="1" applyBorder="1" applyAlignment="1">
      <alignment horizontal="center" vertical="center" wrapText="1"/>
    </xf>
    <xf numFmtId="0" fontId="36" fillId="0" borderId="0" xfId="0" applyFont="1"/>
    <xf numFmtId="0" fontId="40" fillId="0" borderId="0" xfId="0" applyFont="1"/>
    <xf numFmtId="3" fontId="40" fillId="0" borderId="0" xfId="0" applyNumberFormat="1" applyFont="1"/>
    <xf numFmtId="0" fontId="36" fillId="0" borderId="0" xfId="0" applyFont="1" applyAlignment="1">
      <alignment vertical="center"/>
    </xf>
    <xf numFmtId="0" fontId="42" fillId="0" borderId="0" xfId="0" applyFont="1" applyAlignment="1">
      <alignment horizontal="center"/>
    </xf>
    <xf numFmtId="0" fontId="43" fillId="0" borderId="0" xfId="0" applyFont="1" applyAlignment="1">
      <alignment horizontal="center"/>
    </xf>
    <xf numFmtId="0" fontId="45" fillId="0" borderId="0" xfId="0" applyFont="1" applyAlignment="1">
      <alignment vertical="center"/>
    </xf>
    <xf numFmtId="0" fontId="39" fillId="0" borderId="0" xfId="0" applyFont="1" applyAlignment="1">
      <alignment vertical="center"/>
    </xf>
    <xf numFmtId="0" fontId="52" fillId="0" borderId="0" xfId="0" applyFont="1" applyAlignment="1">
      <alignment horizontal="center"/>
    </xf>
    <xf numFmtId="0" fontId="57" fillId="0" borderId="0" xfId="0" applyFont="1" applyAlignment="1">
      <alignment horizontal="center"/>
    </xf>
    <xf numFmtId="0" fontId="19" fillId="0" borderId="48" xfId="0" applyFont="1" applyBorder="1" applyAlignment="1">
      <alignment vertical="center" wrapText="1"/>
    </xf>
    <xf numFmtId="166" fontId="38" fillId="0" borderId="0" xfId="8" applyNumberFormat="1" applyFont="1" applyFill="1" applyAlignment="1">
      <alignment vertical="center"/>
    </xf>
    <xf numFmtId="3" fontId="39" fillId="0" borderId="48" xfId="8" applyNumberFormat="1" applyFont="1" applyFill="1" applyBorder="1" applyAlignment="1">
      <alignment vertical="center" wrapText="1"/>
    </xf>
    <xf numFmtId="3" fontId="14" fillId="0" borderId="48" xfId="8" applyNumberFormat="1" applyFont="1" applyFill="1" applyBorder="1" applyAlignment="1">
      <alignment horizontal="center" vertical="center" wrapText="1"/>
    </xf>
    <xf numFmtId="3" fontId="14" fillId="0" borderId="48" xfId="8" applyNumberFormat="1" applyFont="1" applyFill="1" applyBorder="1" applyAlignment="1">
      <alignment vertical="center" wrapText="1"/>
    </xf>
    <xf numFmtId="3" fontId="55" fillId="0" borderId="48" xfId="8" applyNumberFormat="1" applyFont="1" applyFill="1" applyBorder="1" applyAlignment="1">
      <alignment horizontal="center" vertical="center" wrapText="1"/>
    </xf>
    <xf numFmtId="3" fontId="14" fillId="0" borderId="48" xfId="8" applyNumberFormat="1" applyFont="1" applyFill="1" applyBorder="1" applyAlignment="1">
      <alignment horizontal="right" vertical="center" wrapText="1"/>
    </xf>
    <xf numFmtId="166" fontId="15" fillId="0" borderId="0" xfId="8" applyNumberFormat="1" applyFont="1" applyFill="1" applyAlignment="1">
      <alignment vertical="center"/>
    </xf>
    <xf numFmtId="3" fontId="15" fillId="0" borderId="48" xfId="8" applyNumberFormat="1" applyFont="1" applyFill="1" applyBorder="1" applyAlignment="1">
      <alignment horizontal="center" vertical="center" wrapText="1"/>
    </xf>
    <xf numFmtId="3" fontId="15" fillId="0" borderId="48" xfId="8" applyNumberFormat="1" applyFont="1" applyFill="1" applyBorder="1" applyAlignment="1">
      <alignment vertical="center" wrapText="1"/>
    </xf>
    <xf numFmtId="3" fontId="56" fillId="0" borderId="48" xfId="8" applyNumberFormat="1" applyFont="1" applyFill="1" applyBorder="1" applyAlignment="1">
      <alignment horizontal="center" vertical="center" wrapText="1"/>
    </xf>
    <xf numFmtId="3" fontId="15" fillId="0" borderId="48" xfId="8" applyNumberFormat="1" applyFont="1" applyFill="1" applyBorder="1" applyAlignment="1">
      <alignment horizontal="right" vertical="center" wrapText="1"/>
    </xf>
    <xf numFmtId="3" fontId="40" fillId="0" borderId="48" xfId="0" applyNumberFormat="1" applyFont="1" applyBorder="1" applyAlignment="1">
      <alignment horizontal="center" vertical="center" wrapText="1"/>
    </xf>
    <xf numFmtId="3" fontId="40" fillId="0" borderId="48" xfId="0" applyNumberFormat="1" applyFont="1" applyBorder="1" applyAlignment="1">
      <alignment vertical="center" wrapText="1"/>
    </xf>
    <xf numFmtId="3" fontId="52" fillId="0" borderId="48" xfId="0" applyNumberFormat="1" applyFont="1" applyBorder="1" applyAlignment="1">
      <alignment horizontal="center" vertical="center" wrapText="1"/>
    </xf>
    <xf numFmtId="3" fontId="40" fillId="0" borderId="48" xfId="12" applyNumberFormat="1" applyFont="1" applyFill="1" applyBorder="1" applyAlignment="1">
      <alignment vertical="center" wrapText="1"/>
    </xf>
    <xf numFmtId="0" fontId="42" fillId="0" borderId="0" xfId="0" applyFont="1" applyAlignment="1">
      <alignment vertical="center"/>
    </xf>
    <xf numFmtId="0" fontId="43" fillId="0" borderId="0" xfId="0" applyFont="1" applyAlignment="1">
      <alignment vertical="center"/>
    </xf>
    <xf numFmtId="0" fontId="40" fillId="0" borderId="0" xfId="0" applyFont="1" applyAlignment="1">
      <alignment vertical="center"/>
    </xf>
    <xf numFmtId="0" fontId="40" fillId="0" borderId="48" xfId="0" applyFont="1" applyBorder="1" applyAlignment="1">
      <alignment horizontal="center" vertical="center" wrapText="1"/>
    </xf>
    <xf numFmtId="0" fontId="40" fillId="0" borderId="48" xfId="0" applyFont="1" applyBorder="1" applyAlignment="1">
      <alignment vertical="center" wrapText="1"/>
    </xf>
    <xf numFmtId="0" fontId="52" fillId="0" borderId="48" xfId="0" applyFont="1" applyBorder="1" applyAlignment="1">
      <alignment horizontal="center" vertical="center" wrapText="1"/>
    </xf>
    <xf numFmtId="3" fontId="40" fillId="0" borderId="48" xfId="8" applyNumberFormat="1" applyFont="1" applyFill="1" applyBorder="1" applyAlignment="1">
      <alignment horizontal="right" vertical="center" wrapText="1"/>
    </xf>
    <xf numFmtId="170" fontId="40" fillId="0" borderId="48" xfId="12" applyNumberFormat="1" applyFont="1" applyFill="1" applyBorder="1" applyAlignment="1">
      <alignment vertical="center" wrapText="1"/>
    </xf>
    <xf numFmtId="165" fontId="67" fillId="0" borderId="48" xfId="12" applyFont="1" applyFill="1" applyBorder="1" applyAlignment="1">
      <alignment vertical="center" wrapText="1"/>
    </xf>
    <xf numFmtId="165" fontId="40" fillId="0" borderId="48" xfId="12" applyFont="1" applyFill="1" applyBorder="1" applyAlignment="1">
      <alignment vertical="center" wrapText="1"/>
    </xf>
    <xf numFmtId="170" fontId="67" fillId="0" borderId="48" xfId="12" applyNumberFormat="1" applyFont="1" applyFill="1" applyBorder="1" applyAlignment="1">
      <alignment vertical="center" wrapText="1"/>
    </xf>
    <xf numFmtId="3" fontId="40" fillId="0" borderId="48" xfId="8" applyNumberFormat="1" applyFont="1" applyFill="1" applyBorder="1" applyAlignment="1">
      <alignment vertical="center" wrapText="1"/>
    </xf>
    <xf numFmtId="3" fontId="52" fillId="0" borderId="48" xfId="8" applyNumberFormat="1" applyFont="1" applyFill="1" applyBorder="1" applyAlignment="1">
      <alignment horizontal="center" vertical="center" wrapText="1"/>
    </xf>
    <xf numFmtId="0" fontId="14" fillId="0" borderId="48" xfId="0" applyFont="1" applyBorder="1" applyAlignment="1">
      <alignment horizontal="center" vertical="center" wrapText="1"/>
    </xf>
    <xf numFmtId="0" fontId="14" fillId="0" borderId="48" xfId="0" applyFont="1" applyBorder="1" applyAlignment="1">
      <alignment vertical="center" wrapText="1"/>
    </xf>
    <xf numFmtId="0" fontId="55" fillId="0" borderId="48" xfId="0" applyFont="1" applyBorder="1" applyAlignment="1">
      <alignment horizontal="center" vertical="center" wrapText="1"/>
    </xf>
    <xf numFmtId="0" fontId="40" fillId="0" borderId="49" xfId="0" applyFont="1" applyBorder="1" applyAlignment="1">
      <alignment horizontal="center" vertical="center" wrapText="1"/>
    </xf>
    <xf numFmtId="0" fontId="40" fillId="0" borderId="49" xfId="0" applyFont="1" applyBorder="1" applyAlignment="1">
      <alignment vertical="center" wrapText="1"/>
    </xf>
    <xf numFmtId="0" fontId="52" fillId="0" borderId="49" xfId="0" applyFont="1" applyBorder="1" applyAlignment="1">
      <alignment horizontal="center" vertical="center" wrapText="1"/>
    </xf>
    <xf numFmtId="3" fontId="15" fillId="0" borderId="49" xfId="8" applyNumberFormat="1" applyFont="1" applyFill="1" applyBorder="1" applyAlignment="1">
      <alignment horizontal="right" vertical="center" wrapText="1"/>
    </xf>
    <xf numFmtId="3" fontId="40" fillId="0" borderId="49" xfId="8" applyNumberFormat="1" applyFont="1" applyFill="1" applyBorder="1" applyAlignment="1">
      <alignment horizontal="right" vertical="center" wrapText="1"/>
    </xf>
    <xf numFmtId="0" fontId="42" fillId="0" borderId="26" xfId="0" applyFont="1" applyBorder="1" applyAlignment="1">
      <alignment vertical="center"/>
    </xf>
    <xf numFmtId="170" fontId="38" fillId="0" borderId="0" xfId="12" applyNumberFormat="1" applyFont="1" applyFill="1"/>
    <xf numFmtId="170" fontId="39" fillId="0" borderId="48" xfId="12" applyNumberFormat="1" applyFont="1" applyBorder="1" applyAlignment="1">
      <alignment horizontal="center" vertical="center" wrapText="1"/>
    </xf>
    <xf numFmtId="0" fontId="39" fillId="0" borderId="48" xfId="0" applyFont="1" applyBorder="1" applyAlignment="1">
      <alignment vertical="center" wrapText="1"/>
    </xf>
    <xf numFmtId="0" fontId="38" fillId="3" borderId="48" xfId="0" applyFont="1" applyFill="1" applyBorder="1" applyAlignment="1">
      <alignment horizontal="center" vertical="center" wrapText="1"/>
    </xf>
    <xf numFmtId="0" fontId="38" fillId="3" borderId="48" xfId="0" applyFont="1" applyFill="1" applyBorder="1" applyAlignment="1">
      <alignment vertical="center" wrapText="1"/>
    </xf>
    <xf numFmtId="170" fontId="38" fillId="3" borderId="48" xfId="12" applyNumberFormat="1" applyFont="1" applyFill="1" applyBorder="1" applyAlignment="1">
      <alignment horizontal="center" vertical="center" wrapText="1"/>
    </xf>
    <xf numFmtId="0" fontId="38" fillId="2" borderId="48" xfId="0" applyFont="1" applyFill="1" applyBorder="1" applyAlignment="1">
      <alignment vertical="center" wrapText="1"/>
    </xf>
    <xf numFmtId="3" fontId="36" fillId="4" borderId="48" xfId="0" quotePrefix="1" applyNumberFormat="1" applyFont="1" applyFill="1" applyBorder="1" applyAlignment="1">
      <alignment horizontal="center" vertical="center" wrapText="1"/>
    </xf>
    <xf numFmtId="167" fontId="36" fillId="4" borderId="48" xfId="0" applyNumberFormat="1" applyFont="1" applyFill="1" applyBorder="1" applyAlignment="1">
      <alignment vertical="center" wrapText="1"/>
    </xf>
    <xf numFmtId="170" fontId="38" fillId="0" borderId="48" xfId="12" applyNumberFormat="1" applyFont="1" applyBorder="1" applyAlignment="1">
      <alignment horizontal="center" vertical="center" wrapText="1"/>
    </xf>
    <xf numFmtId="3" fontId="42" fillId="4" borderId="48" xfId="0" applyNumberFormat="1" applyFont="1" applyFill="1" applyBorder="1" applyAlignment="1">
      <alignment horizontal="center" vertical="center" wrapText="1"/>
    </xf>
    <xf numFmtId="167" fontId="42" fillId="4" borderId="48" xfId="0" applyNumberFormat="1" applyFont="1" applyFill="1" applyBorder="1" applyAlignment="1">
      <alignment vertical="center" wrapText="1"/>
    </xf>
    <xf numFmtId="3" fontId="36" fillId="4" borderId="48" xfId="0" quotePrefix="1" applyNumberFormat="1" applyFont="1" applyFill="1" applyBorder="1" applyAlignment="1">
      <alignment vertical="center" wrapText="1"/>
    </xf>
    <xf numFmtId="3" fontId="36" fillId="4" borderId="48" xfId="0" applyNumberFormat="1" applyFont="1" applyFill="1" applyBorder="1" applyAlignment="1">
      <alignment horizontal="center" vertical="center" wrapText="1"/>
    </xf>
    <xf numFmtId="3" fontId="42" fillId="4" borderId="48" xfId="0" quotePrefix="1" applyNumberFormat="1" applyFont="1" applyFill="1" applyBorder="1" applyAlignment="1">
      <alignment horizontal="center" vertical="center" wrapText="1"/>
    </xf>
    <xf numFmtId="170" fontId="40" fillId="0" borderId="48" xfId="12" applyNumberFormat="1" applyFont="1" applyBorder="1" applyAlignment="1">
      <alignment horizontal="center" vertical="center" wrapText="1"/>
    </xf>
    <xf numFmtId="0" fontId="39" fillId="0" borderId="49" xfId="0" applyFont="1" applyBorder="1" applyAlignment="1">
      <alignment horizontal="center" vertical="center" wrapText="1"/>
    </xf>
    <xf numFmtId="0" fontId="39" fillId="0" borderId="49" xfId="0" applyFont="1" applyBorder="1" applyAlignment="1">
      <alignment vertical="center" wrapText="1"/>
    </xf>
    <xf numFmtId="170" fontId="39" fillId="0" borderId="49" xfId="12" applyNumberFormat="1" applyFont="1" applyBorder="1" applyAlignment="1">
      <alignment horizontal="center" vertical="center" wrapText="1"/>
    </xf>
    <xf numFmtId="170" fontId="39" fillId="0" borderId="0" xfId="12" applyNumberFormat="1" applyFont="1" applyBorder="1" applyAlignment="1">
      <alignment horizontal="center" vertical="center" wrapText="1"/>
    </xf>
    <xf numFmtId="43" fontId="37" fillId="0" borderId="0" xfId="1" applyFont="1" applyAlignment="1">
      <alignment vertical="center"/>
    </xf>
    <xf numFmtId="170" fontId="39" fillId="0" borderId="0" xfId="12" applyNumberFormat="1" applyFont="1" applyFill="1" applyBorder="1" applyAlignment="1">
      <alignment horizontal="center" vertical="center" wrapText="1"/>
    </xf>
    <xf numFmtId="170" fontId="38" fillId="3" borderId="0" xfId="12" applyNumberFormat="1" applyFont="1" applyFill="1" applyBorder="1" applyAlignment="1">
      <alignment horizontal="center" vertical="center" wrapText="1"/>
    </xf>
    <xf numFmtId="0" fontId="37" fillId="3" borderId="0" xfId="0" applyFont="1" applyFill="1" applyAlignment="1">
      <alignment vertical="center"/>
    </xf>
    <xf numFmtId="0" fontId="38" fillId="3" borderId="0" xfId="0" applyFont="1" applyFill="1" applyAlignment="1">
      <alignment vertical="center"/>
    </xf>
    <xf numFmtId="170" fontId="38" fillId="0" borderId="0" xfId="12" applyNumberFormat="1" applyFont="1" applyBorder="1" applyAlignment="1">
      <alignment horizontal="center" vertical="center" wrapText="1"/>
    </xf>
    <xf numFmtId="170" fontId="40" fillId="0" borderId="0" xfId="12" applyNumberFormat="1" applyFont="1" applyBorder="1" applyAlignment="1">
      <alignment horizontal="center" vertical="center" wrapText="1"/>
    </xf>
    <xf numFmtId="166" fontId="39" fillId="0" borderId="0" xfId="1" applyNumberFormat="1" applyFont="1" applyBorder="1" applyAlignment="1">
      <alignment horizontal="center" vertical="center" wrapText="1"/>
    </xf>
    <xf numFmtId="166" fontId="39" fillId="0" borderId="48" xfId="1" applyNumberFormat="1" applyFont="1" applyBorder="1" applyAlignment="1">
      <alignment horizontal="center" vertical="center" wrapText="1"/>
    </xf>
    <xf numFmtId="166" fontId="48" fillId="0" borderId="48" xfId="1" applyNumberFormat="1" applyFont="1" applyBorder="1" applyAlignment="1">
      <alignment horizontal="center" vertical="center" wrapText="1"/>
    </xf>
    <xf numFmtId="170" fontId="37" fillId="0" borderId="0" xfId="0" applyNumberFormat="1" applyFont="1" applyAlignment="1">
      <alignment vertical="center"/>
    </xf>
    <xf numFmtId="166" fontId="37" fillId="0" borderId="0" xfId="0" applyNumberFormat="1" applyFont="1" applyAlignment="1">
      <alignment vertical="center"/>
    </xf>
    <xf numFmtId="176" fontId="68" fillId="0" borderId="0" xfId="0" applyNumberFormat="1" applyFont="1"/>
    <xf numFmtId="0" fontId="38" fillId="0" borderId="48" xfId="0" applyFont="1" applyBorder="1" applyAlignment="1">
      <alignment horizontal="center" vertical="center" wrapText="1"/>
    </xf>
    <xf numFmtId="0" fontId="38" fillId="0" borderId="48" xfId="0" applyFont="1" applyBorder="1" applyAlignment="1">
      <alignment vertical="center" wrapText="1"/>
    </xf>
    <xf numFmtId="166" fontId="38" fillId="0" borderId="48" xfId="1" applyNumberFormat="1" applyFont="1" applyBorder="1" applyAlignment="1">
      <alignment horizontal="center" vertical="center" wrapText="1"/>
    </xf>
    <xf numFmtId="166" fontId="36" fillId="0" borderId="48" xfId="1" applyNumberFormat="1" applyFont="1" applyBorder="1" applyAlignment="1">
      <alignment horizontal="center" vertical="center" wrapText="1"/>
    </xf>
    <xf numFmtId="166" fontId="38" fillId="0" borderId="0" xfId="1" applyNumberFormat="1" applyFont="1" applyBorder="1" applyAlignment="1">
      <alignment horizontal="center" vertical="center" wrapText="1"/>
    </xf>
    <xf numFmtId="0" fontId="19" fillId="0" borderId="48" xfId="0" applyFont="1" applyBorder="1" applyAlignment="1">
      <alignment horizontal="center" vertical="center"/>
    </xf>
    <xf numFmtId="0" fontId="19" fillId="0" borderId="48" xfId="0" applyFont="1" applyBorder="1" applyAlignment="1">
      <alignment vertical="center"/>
    </xf>
    <xf numFmtId="166" fontId="19" fillId="0" borderId="48" xfId="1" applyNumberFormat="1" applyFont="1" applyBorder="1" applyAlignment="1">
      <alignment vertical="center"/>
    </xf>
    <xf numFmtId="166" fontId="46" fillId="0" borderId="48" xfId="1" applyNumberFormat="1" applyFont="1" applyBorder="1" applyAlignment="1">
      <alignment vertical="center"/>
    </xf>
    <xf numFmtId="166" fontId="19" fillId="0" borderId="0" xfId="1" applyNumberFormat="1" applyFont="1" applyBorder="1" applyAlignment="1">
      <alignment vertical="center"/>
    </xf>
    <xf numFmtId="176" fontId="69" fillId="0" borderId="0" xfId="0" applyNumberFormat="1" applyFont="1" applyAlignment="1">
      <alignment vertical="center"/>
    </xf>
    <xf numFmtId="0" fontId="69" fillId="0" borderId="0" xfId="0" applyFont="1" applyAlignment="1">
      <alignment vertical="center"/>
    </xf>
    <xf numFmtId="170" fontId="69" fillId="0" borderId="0" xfId="0" applyNumberFormat="1" applyFont="1" applyAlignment="1">
      <alignment vertical="center"/>
    </xf>
    <xf numFmtId="0" fontId="5" fillId="3" borderId="48" xfId="16" applyFont="1" applyFill="1" applyBorder="1" applyAlignment="1">
      <alignment vertical="center" wrapText="1"/>
    </xf>
    <xf numFmtId="166" fontId="19" fillId="3" borderId="48" xfId="1" applyNumberFormat="1" applyFont="1" applyFill="1" applyBorder="1" applyAlignment="1">
      <alignment vertical="center"/>
    </xf>
    <xf numFmtId="166" fontId="46" fillId="3" borderId="48" xfId="1" applyNumberFormat="1" applyFont="1" applyFill="1" applyBorder="1" applyAlignment="1">
      <alignment vertical="center"/>
    </xf>
    <xf numFmtId="166" fontId="19" fillId="3" borderId="0" xfId="1" applyNumberFormat="1" applyFont="1" applyFill="1" applyBorder="1" applyAlignment="1">
      <alignment vertical="center"/>
    </xf>
    <xf numFmtId="0" fontId="38" fillId="0" borderId="51" xfId="0" applyFont="1" applyBorder="1" applyAlignment="1">
      <alignment horizontal="center" vertical="center" wrapText="1"/>
    </xf>
    <xf numFmtId="0" fontId="36" fillId="0" borderId="48" xfId="0" applyFont="1" applyBorder="1" applyAlignment="1">
      <alignment vertical="center" wrapText="1"/>
    </xf>
    <xf numFmtId="166" fontId="38" fillId="0" borderId="51" xfId="1" applyNumberFormat="1" applyFont="1" applyBorder="1" applyAlignment="1">
      <alignment horizontal="center" vertical="center" wrapText="1"/>
    </xf>
    <xf numFmtId="0" fontId="28" fillId="0" borderId="49" xfId="0" applyFont="1" applyBorder="1" applyAlignment="1">
      <alignment horizontal="center" vertical="center"/>
    </xf>
    <xf numFmtId="0" fontId="28" fillId="0" borderId="49" xfId="0" applyFont="1" applyBorder="1" applyAlignment="1">
      <alignment vertical="center"/>
    </xf>
    <xf numFmtId="166" fontId="28" fillId="0" borderId="49" xfId="1" applyNumberFormat="1" applyFont="1" applyBorder="1" applyAlignment="1">
      <alignment vertical="center"/>
    </xf>
    <xf numFmtId="166" fontId="47" fillId="0" borderId="49" xfId="1" applyNumberFormat="1" applyFont="1" applyBorder="1" applyAlignment="1">
      <alignment vertical="center"/>
    </xf>
    <xf numFmtId="166" fontId="28" fillId="0" borderId="0" xfId="1" applyNumberFormat="1" applyFont="1" applyBorder="1" applyAlignment="1">
      <alignment vertical="center"/>
    </xf>
    <xf numFmtId="4" fontId="5" fillId="0" borderId="0" xfId="0" applyNumberFormat="1" applyFont="1" applyAlignment="1">
      <alignment vertical="center"/>
    </xf>
    <xf numFmtId="4" fontId="36" fillId="0" borderId="0" xfId="0" applyNumberFormat="1" applyFont="1" applyAlignment="1">
      <alignment vertical="center"/>
    </xf>
    <xf numFmtId="1" fontId="30" fillId="0" borderId="52" xfId="0" applyNumberFormat="1" applyFont="1" applyBorder="1" applyAlignment="1">
      <alignment horizontal="center" vertical="center"/>
    </xf>
    <xf numFmtId="3" fontId="42" fillId="0" borderId="0" xfId="0" applyNumberFormat="1" applyFont="1" applyAlignment="1">
      <alignment horizontal="center" vertical="center"/>
    </xf>
    <xf numFmtId="3" fontId="67" fillId="0" borderId="50" xfId="0" applyNumberFormat="1" applyFont="1" applyBorder="1" applyAlignment="1">
      <alignment horizontal="center" vertical="center"/>
    </xf>
    <xf numFmtId="3" fontId="67" fillId="0" borderId="0" xfId="0" applyNumberFormat="1" applyFont="1" applyAlignment="1">
      <alignment horizontal="center" vertical="center"/>
    </xf>
    <xf numFmtId="3" fontId="71" fillId="0" borderId="55" xfId="0" applyNumberFormat="1" applyFont="1" applyBorder="1" applyAlignment="1">
      <alignment horizontal="center" vertical="center"/>
    </xf>
    <xf numFmtId="3" fontId="71" fillId="0" borderId="52" xfId="0" applyNumberFormat="1" applyFont="1" applyBorder="1" applyAlignment="1">
      <alignment horizontal="center" vertical="center"/>
    </xf>
    <xf numFmtId="3" fontId="72" fillId="0" borderId="55" xfId="0" applyNumberFormat="1" applyFont="1" applyBorder="1" applyAlignment="1">
      <alignment horizontal="center" vertical="center"/>
    </xf>
    <xf numFmtId="3" fontId="72" fillId="0" borderId="52" xfId="0" applyNumberFormat="1" applyFont="1" applyBorder="1" applyAlignment="1">
      <alignment horizontal="center" vertical="center"/>
    </xf>
    <xf numFmtId="3" fontId="30" fillId="0" borderId="52" xfId="0" applyNumberFormat="1" applyFont="1" applyBorder="1" applyAlignment="1">
      <alignment horizontal="center" vertical="center"/>
    </xf>
    <xf numFmtId="3" fontId="30" fillId="0" borderId="0" xfId="0" applyNumberFormat="1" applyFont="1" applyAlignment="1">
      <alignment horizontal="center" vertical="center"/>
    </xf>
    <xf numFmtId="1" fontId="4" fillId="0" borderId="7" xfId="0" applyNumberFormat="1" applyFont="1" applyBorder="1" applyAlignment="1">
      <alignment horizontal="center" vertical="center"/>
    </xf>
    <xf numFmtId="4" fontId="48" fillId="0" borderId="7" xfId="0" applyNumberFormat="1" applyFont="1" applyBorder="1" applyAlignment="1">
      <alignment vertical="center"/>
    </xf>
    <xf numFmtId="4" fontId="14" fillId="0" borderId="7" xfId="0" applyNumberFormat="1" applyFont="1" applyBorder="1" applyAlignment="1">
      <alignment vertical="center"/>
    </xf>
    <xf numFmtId="3" fontId="4" fillId="0" borderId="7" xfId="0" applyNumberFormat="1" applyFont="1" applyBorder="1" applyAlignment="1">
      <alignment vertical="center"/>
    </xf>
    <xf numFmtId="3" fontId="49" fillId="0" borderId="7" xfId="0" applyNumberFormat="1" applyFont="1" applyBorder="1" applyAlignment="1">
      <alignment vertical="center"/>
    </xf>
    <xf numFmtId="4" fontId="4" fillId="0" borderId="7" xfId="0" applyNumberFormat="1" applyFont="1" applyBorder="1" applyAlignment="1">
      <alignment vertical="center"/>
    </xf>
    <xf numFmtId="4" fontId="48" fillId="0" borderId="0" xfId="0" applyNumberFormat="1" applyFont="1" applyAlignment="1">
      <alignment vertical="center"/>
    </xf>
    <xf numFmtId="4" fontId="4" fillId="0" borderId="0" xfId="0" applyNumberFormat="1" applyFont="1" applyAlignment="1">
      <alignment vertical="center"/>
    </xf>
    <xf numFmtId="1" fontId="4" fillId="0" borderId="48" xfId="0" applyNumberFormat="1" applyFont="1" applyBorder="1" applyAlignment="1">
      <alignment horizontal="center" vertical="center"/>
    </xf>
    <xf numFmtId="4" fontId="48" fillId="0" borderId="48" xfId="0" applyNumberFormat="1" applyFont="1" applyBorder="1" applyAlignment="1">
      <alignment vertical="center"/>
    </xf>
    <xf numFmtId="4" fontId="14" fillId="0" borderId="48" xfId="0" applyNumberFormat="1" applyFont="1" applyBorder="1" applyAlignment="1">
      <alignment vertical="center"/>
    </xf>
    <xf numFmtId="3" fontId="4" fillId="0" borderId="48" xfId="0" applyNumberFormat="1" applyFont="1" applyBorder="1" applyAlignment="1">
      <alignment vertical="center"/>
    </xf>
    <xf numFmtId="3" fontId="49" fillId="0" borderId="48" xfId="0" applyNumberFormat="1" applyFont="1" applyBorder="1" applyAlignment="1">
      <alignment vertical="center"/>
    </xf>
    <xf numFmtId="4" fontId="4" fillId="0" borderId="48" xfId="0" applyNumberFormat="1" applyFont="1" applyBorder="1" applyAlignment="1">
      <alignment vertical="center"/>
    </xf>
    <xf numFmtId="4" fontId="49" fillId="0" borderId="48" xfId="0" applyNumberFormat="1" applyFont="1" applyBorder="1" applyAlignment="1">
      <alignment vertical="center"/>
    </xf>
    <xf numFmtId="1" fontId="36" fillId="0" borderId="48" xfId="0" applyNumberFormat="1" applyFont="1" applyBorder="1" applyAlignment="1">
      <alignment horizontal="center" vertical="center"/>
    </xf>
    <xf numFmtId="4" fontId="36" fillId="0" borderId="48" xfId="0" applyNumberFormat="1" applyFont="1" applyBorder="1" applyAlignment="1">
      <alignment vertical="center"/>
    </xf>
    <xf numFmtId="4" fontId="15" fillId="0" borderId="48" xfId="0" applyNumberFormat="1" applyFont="1" applyBorder="1" applyAlignment="1">
      <alignment vertical="center"/>
    </xf>
    <xf numFmtId="4" fontId="70" fillId="0" borderId="48" xfId="0" applyNumberFormat="1" applyFont="1" applyBorder="1" applyAlignment="1">
      <alignment vertical="center"/>
    </xf>
    <xf numFmtId="1" fontId="42" fillId="0" borderId="48" xfId="0" applyNumberFormat="1" applyFont="1" applyBorder="1" applyAlignment="1">
      <alignment horizontal="center" vertical="center"/>
    </xf>
    <xf numFmtId="4" fontId="42" fillId="0" borderId="48" xfId="0" applyNumberFormat="1" applyFont="1" applyBorder="1" applyAlignment="1">
      <alignment vertical="center"/>
    </xf>
    <xf numFmtId="4" fontId="67" fillId="0" borderId="48" xfId="0" applyNumberFormat="1" applyFont="1" applyBorder="1" applyAlignment="1">
      <alignment vertical="center"/>
    </xf>
    <xf numFmtId="4" fontId="73" fillId="0" borderId="48" xfId="0" applyNumberFormat="1" applyFont="1" applyBorder="1" applyAlignment="1">
      <alignment vertical="center"/>
    </xf>
    <xf numFmtId="4" fontId="10" fillId="0" borderId="0" xfId="0" applyNumberFormat="1" applyFont="1" applyAlignment="1">
      <alignment vertical="center"/>
    </xf>
    <xf numFmtId="4" fontId="42" fillId="0" borderId="0" xfId="0" applyNumberFormat="1" applyFont="1" applyAlignment="1">
      <alignment vertical="center"/>
    </xf>
    <xf numFmtId="1" fontId="5" fillId="0" borderId="48" xfId="0" applyNumberFormat="1" applyFont="1" applyBorder="1" applyAlignment="1">
      <alignment horizontal="center" vertical="center"/>
    </xf>
    <xf numFmtId="4" fontId="10" fillId="0" borderId="48" xfId="0" applyNumberFormat="1" applyFont="1" applyBorder="1" applyAlignment="1">
      <alignment vertical="center" wrapText="1"/>
    </xf>
    <xf numFmtId="4" fontId="67" fillId="0" borderId="48" xfId="0" applyNumberFormat="1" applyFont="1" applyBorder="1" applyAlignment="1">
      <alignment vertical="center" wrapText="1"/>
    </xf>
    <xf numFmtId="4" fontId="5" fillId="0" borderId="48" xfId="0" applyNumberFormat="1" applyFont="1" applyBorder="1" applyAlignment="1">
      <alignment vertical="center"/>
    </xf>
    <xf numFmtId="167" fontId="74" fillId="0" borderId="48" xfId="0" applyNumberFormat="1" applyFont="1" applyBorder="1" applyAlignment="1">
      <alignment vertical="center"/>
    </xf>
    <xf numFmtId="4" fontId="71" fillId="0" borderId="48" xfId="0" applyNumberFormat="1" applyFont="1" applyBorder="1" applyAlignment="1">
      <alignment vertical="center"/>
    </xf>
    <xf numFmtId="1" fontId="4" fillId="0" borderId="49" xfId="0" applyNumberFormat="1" applyFont="1" applyBorder="1" applyAlignment="1">
      <alignment horizontal="center" vertical="center"/>
    </xf>
    <xf numFmtId="4" fontId="48" fillId="0" borderId="49" xfId="0" applyNumberFormat="1" applyFont="1" applyBorder="1" applyAlignment="1">
      <alignment vertical="center"/>
    </xf>
    <xf numFmtId="4" fontId="14" fillId="0" borderId="49" xfId="0" applyNumberFormat="1" applyFont="1" applyBorder="1" applyAlignment="1">
      <alignment vertical="center"/>
    </xf>
    <xf numFmtId="4" fontId="4" fillId="0" borderId="49" xfId="0" applyNumberFormat="1" applyFont="1" applyBorder="1" applyAlignment="1">
      <alignment vertical="center"/>
    </xf>
    <xf numFmtId="4" fontId="49" fillId="0" borderId="49" xfId="0" applyNumberFormat="1" applyFont="1" applyBorder="1" applyAlignment="1">
      <alignment vertical="center"/>
    </xf>
    <xf numFmtId="0" fontId="76" fillId="0" borderId="0" xfId="0" applyFont="1"/>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77" fillId="0" borderId="64" xfId="0" applyFont="1" applyBorder="1" applyAlignment="1">
      <alignment vertical="center"/>
    </xf>
    <xf numFmtId="3" fontId="4" fillId="0" borderId="64" xfId="0" applyNumberFormat="1" applyFont="1" applyBorder="1" applyAlignment="1">
      <alignment vertical="center"/>
    </xf>
    <xf numFmtId="177" fontId="4" fillId="0" borderId="64" xfId="0" applyNumberFormat="1" applyFont="1" applyBorder="1" applyAlignment="1">
      <alignment horizontal="center" vertical="center"/>
    </xf>
    <xf numFmtId="0" fontId="4" fillId="0" borderId="65" xfId="0" applyFont="1" applyBorder="1" applyAlignment="1">
      <alignment horizontal="center" vertical="center"/>
    </xf>
    <xf numFmtId="0" fontId="4" fillId="0" borderId="65" xfId="0" applyFont="1" applyBorder="1" applyAlignment="1">
      <alignment vertical="center"/>
    </xf>
    <xf numFmtId="3" fontId="4" fillId="0" borderId="65" xfId="0" applyNumberFormat="1" applyFont="1" applyBorder="1" applyAlignment="1">
      <alignment vertical="center"/>
    </xf>
    <xf numFmtId="177" fontId="4" fillId="0" borderId="65" xfId="0" applyNumberFormat="1" applyFont="1" applyBorder="1" applyAlignment="1">
      <alignment horizontal="center" vertical="center"/>
    </xf>
    <xf numFmtId="0" fontId="5" fillId="0" borderId="65" xfId="0" applyFont="1" applyBorder="1" applyAlignment="1">
      <alignment horizontal="center" vertical="center"/>
    </xf>
    <xf numFmtId="0" fontId="5" fillId="0" borderId="65" xfId="0" applyFont="1" applyBorder="1" applyAlignment="1">
      <alignment vertical="center"/>
    </xf>
    <xf numFmtId="3" fontId="5" fillId="0" borderId="65" xfId="0" applyNumberFormat="1" applyFont="1" applyBorder="1" applyAlignment="1">
      <alignment vertical="center"/>
    </xf>
    <xf numFmtId="177" fontId="5" fillId="0" borderId="65" xfId="0" applyNumberFormat="1" applyFont="1" applyBorder="1" applyAlignment="1">
      <alignment horizontal="center" vertical="center"/>
    </xf>
    <xf numFmtId="0" fontId="10" fillId="0" borderId="65" xfId="0" applyFont="1" applyBorder="1" applyAlignment="1">
      <alignment horizontal="center" vertical="center"/>
    </xf>
    <xf numFmtId="0" fontId="10" fillId="0" borderId="65" xfId="0" applyFont="1" applyBorder="1" applyAlignment="1">
      <alignment vertical="center" wrapText="1"/>
    </xf>
    <xf numFmtId="3" fontId="10" fillId="0" borderId="65" xfId="0" applyNumberFormat="1" applyFont="1" applyBorder="1" applyAlignment="1">
      <alignment vertical="center"/>
    </xf>
    <xf numFmtId="0" fontId="5" fillId="0" borderId="65" xfId="0" applyFont="1" applyBorder="1" applyAlignment="1">
      <alignment vertical="center" wrapText="1"/>
    </xf>
    <xf numFmtId="0" fontId="76" fillId="0" borderId="65" xfId="0" applyFont="1" applyBorder="1"/>
    <xf numFmtId="4" fontId="76" fillId="0" borderId="65" xfId="0" applyNumberFormat="1" applyFont="1" applyBorder="1"/>
    <xf numFmtId="0" fontId="76" fillId="0" borderId="66" xfId="0" applyFont="1" applyBorder="1"/>
    <xf numFmtId="0" fontId="4" fillId="0" borderId="66" xfId="0" applyFont="1" applyBorder="1" applyAlignment="1">
      <alignment vertical="center"/>
    </xf>
    <xf numFmtId="3" fontId="75" fillId="0" borderId="66" xfId="0" applyNumberFormat="1" applyFont="1" applyBorder="1"/>
    <xf numFmtId="177" fontId="4" fillId="0" borderId="66" xfId="0" applyNumberFormat="1" applyFont="1" applyBorder="1" applyAlignment="1">
      <alignment horizontal="center" vertical="center"/>
    </xf>
    <xf numFmtId="0" fontId="12" fillId="0" borderId="0" xfId="0" applyFont="1" applyAlignment="1">
      <alignment horizontal="center" vertical="center"/>
    </xf>
    <xf numFmtId="0" fontId="29" fillId="0" borderId="0" xfId="0" applyFont="1" applyAlignment="1">
      <alignment horizontal="center" vertical="center"/>
    </xf>
    <xf numFmtId="0" fontId="28" fillId="0" borderId="0" xfId="0" applyFont="1" applyAlignment="1">
      <alignment horizontal="right" vertical="center"/>
    </xf>
    <xf numFmtId="0" fontId="12" fillId="0" borderId="0" xfId="0" applyFont="1" applyAlignment="1">
      <alignment horizontal="center" vertical="center" wrapText="1"/>
    </xf>
    <xf numFmtId="0" fontId="4" fillId="0" borderId="52" xfId="0" applyFont="1" applyBorder="1" applyAlignment="1">
      <alignment horizontal="center" vertical="center" wrapText="1"/>
    </xf>
    <xf numFmtId="0" fontId="75" fillId="0" borderId="58" xfId="0" applyFont="1" applyBorder="1"/>
    <xf numFmtId="0" fontId="75" fillId="0" borderId="61" xfId="0" applyFont="1" applyBorder="1"/>
    <xf numFmtId="0" fontId="4" fillId="0" borderId="56" xfId="0" applyFont="1" applyBorder="1" applyAlignment="1">
      <alignment horizontal="center" vertical="center"/>
    </xf>
    <xf numFmtId="0" fontId="75" fillId="0" borderId="57" xfId="0" applyFont="1" applyBorder="1"/>
    <xf numFmtId="0" fontId="4" fillId="0" borderId="52" xfId="0" applyFont="1" applyBorder="1" applyAlignment="1">
      <alignment horizontal="center" vertical="center"/>
    </xf>
    <xf numFmtId="4" fontId="14" fillId="0" borderId="52" xfId="0" applyNumberFormat="1" applyFont="1" applyBorder="1" applyAlignment="1">
      <alignment horizontal="center" vertical="center" wrapText="1"/>
    </xf>
    <xf numFmtId="4" fontId="14" fillId="0" borderId="58" xfId="0" applyNumberFormat="1" applyFont="1" applyBorder="1" applyAlignment="1">
      <alignment horizontal="center" vertical="center" wrapText="1"/>
    </xf>
    <xf numFmtId="4" fontId="14" fillId="0" borderId="53" xfId="0" applyNumberFormat="1" applyFont="1" applyBorder="1" applyAlignment="1">
      <alignment horizontal="center" vertical="center" wrapText="1"/>
    </xf>
    <xf numFmtId="4" fontId="14" fillId="0" borderId="54" xfId="0" applyNumberFormat="1" applyFont="1" applyBorder="1" applyAlignment="1">
      <alignment horizontal="center" vertical="center" wrapText="1"/>
    </xf>
    <xf numFmtId="4" fontId="14" fillId="0" borderId="55" xfId="0" applyNumberFormat="1" applyFont="1" applyBorder="1" applyAlignment="1">
      <alignment horizontal="center" vertical="center" wrapText="1"/>
    </xf>
    <xf numFmtId="4" fontId="14" fillId="0" borderId="59" xfId="0" applyNumberFormat="1" applyFont="1" applyBorder="1" applyAlignment="1">
      <alignment horizontal="center" vertical="center" wrapText="1"/>
    </xf>
    <xf numFmtId="4" fontId="14" fillId="0" borderId="0" xfId="0" applyNumberFormat="1" applyFont="1" applyAlignment="1">
      <alignment horizontal="center" vertical="center" wrapText="1"/>
    </xf>
    <xf numFmtId="4" fontId="14" fillId="0" borderId="60" xfId="0" applyNumberFormat="1" applyFont="1" applyBorder="1" applyAlignment="1">
      <alignment horizontal="center" vertical="center" wrapText="1"/>
    </xf>
    <xf numFmtId="4" fontId="14" fillId="0" borderId="56" xfId="0" applyNumberFormat="1" applyFont="1" applyBorder="1" applyAlignment="1">
      <alignment horizontal="center" vertical="center" wrapText="1"/>
    </xf>
    <xf numFmtId="4" fontId="15" fillId="0" borderId="57" xfId="0" applyNumberFormat="1" applyFont="1" applyBorder="1" applyAlignment="1">
      <alignment vertical="center"/>
    </xf>
    <xf numFmtId="4" fontId="49" fillId="0" borderId="56" xfId="0" applyNumberFormat="1" applyFont="1" applyBorder="1" applyAlignment="1">
      <alignment horizontal="center" vertical="center" wrapText="1"/>
    </xf>
    <xf numFmtId="4" fontId="70" fillId="0" borderId="57" xfId="0" applyNumberFormat="1" applyFont="1" applyBorder="1" applyAlignment="1">
      <alignment vertical="center"/>
    </xf>
    <xf numFmtId="0" fontId="13" fillId="0" borderId="0" xfId="0" applyFont="1" applyAlignment="1">
      <alignment horizontal="center" vertical="center"/>
    </xf>
    <xf numFmtId="4" fontId="36" fillId="0" borderId="62" xfId="0" applyNumberFormat="1" applyFont="1" applyBorder="1" applyAlignment="1">
      <alignment horizontal="center" vertical="center"/>
    </xf>
    <xf numFmtId="4" fontId="4" fillId="0" borderId="56" xfId="0" applyNumberFormat="1" applyFont="1" applyBorder="1" applyAlignment="1">
      <alignment horizontal="center" vertical="center" wrapText="1"/>
    </xf>
    <xf numFmtId="4" fontId="5" fillId="0" borderId="57" xfId="0" applyNumberFormat="1" applyFont="1" applyBorder="1" applyAlignment="1">
      <alignment vertical="center"/>
    </xf>
    <xf numFmtId="4" fontId="4" fillId="0" borderId="56" xfId="0" applyNumberFormat="1" applyFont="1" applyBorder="1" applyAlignment="1">
      <alignment horizontal="center" vertical="center"/>
    </xf>
    <xf numFmtId="4" fontId="15" fillId="0" borderId="61" xfId="0" applyNumberFormat="1" applyFont="1" applyBorder="1" applyAlignment="1">
      <alignment vertical="center"/>
    </xf>
    <xf numFmtId="4" fontId="49" fillId="0" borderId="52" xfId="0" applyNumberFormat="1" applyFont="1" applyBorder="1" applyAlignment="1">
      <alignment horizontal="center" vertical="center" wrapText="1"/>
    </xf>
    <xf numFmtId="4" fontId="70" fillId="0" borderId="61" xfId="0" applyNumberFormat="1" applyFont="1" applyBorder="1" applyAlignment="1">
      <alignment vertical="center"/>
    </xf>
    <xf numFmtId="4" fontId="4" fillId="0" borderId="52" xfId="0" applyNumberFormat="1" applyFont="1" applyBorder="1" applyAlignment="1">
      <alignment horizontal="center" vertical="center" wrapText="1"/>
    </xf>
    <xf numFmtId="4" fontId="5" fillId="0" borderId="61" xfId="0" applyNumberFormat="1" applyFont="1" applyBorder="1" applyAlignment="1">
      <alignment vertical="center"/>
    </xf>
    <xf numFmtId="1" fontId="4" fillId="0" borderId="52" xfId="0" applyNumberFormat="1" applyFont="1" applyBorder="1" applyAlignment="1">
      <alignment horizontal="center" vertical="center"/>
    </xf>
    <xf numFmtId="1" fontId="5" fillId="0" borderId="58" xfId="0" applyNumberFormat="1" applyFont="1" applyBorder="1" applyAlignment="1">
      <alignment horizontal="center" vertical="center"/>
    </xf>
    <xf numFmtId="1" fontId="5" fillId="0" borderId="61" xfId="0" applyNumberFormat="1" applyFont="1" applyBorder="1" applyAlignment="1">
      <alignment horizontal="center" vertical="center"/>
    </xf>
    <xf numFmtId="4" fontId="5" fillId="0" borderId="58" xfId="0" applyNumberFormat="1" applyFont="1" applyBorder="1" applyAlignment="1">
      <alignment vertical="center"/>
    </xf>
    <xf numFmtId="0" fontId="26" fillId="0" borderId="1"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5" xfId="0" applyFont="1" applyBorder="1" applyAlignment="1">
      <alignment horizontal="center" vertical="center" wrapText="1"/>
    </xf>
    <xf numFmtId="0" fontId="33" fillId="0" borderId="0" xfId="0" applyFont="1" applyAlignment="1">
      <alignment horizontal="center" vertical="center"/>
    </xf>
    <xf numFmtId="0" fontId="9" fillId="0" borderId="0" xfId="0" applyFont="1" applyAlignment="1">
      <alignment horizontal="center" vertical="center"/>
    </xf>
    <xf numFmtId="0" fontId="39" fillId="0" borderId="7" xfId="0" applyFont="1" applyBorder="1" applyAlignment="1">
      <alignment horizontal="center" vertical="center" wrapText="1"/>
    </xf>
    <xf numFmtId="0" fontId="39" fillId="0" borderId="48" xfId="0" applyFont="1" applyBorder="1" applyAlignment="1">
      <alignment horizontal="center" vertical="center" wrapText="1"/>
    </xf>
    <xf numFmtId="166" fontId="39" fillId="0" borderId="7" xfId="1" applyNumberFormat="1" applyFont="1" applyBorder="1" applyAlignment="1">
      <alignment horizontal="center" vertical="center" wrapText="1"/>
    </xf>
    <xf numFmtId="166" fontId="39" fillId="0" borderId="48" xfId="1" applyNumberFormat="1" applyFont="1" applyBorder="1" applyAlignment="1">
      <alignment horizontal="center" vertical="center" wrapText="1"/>
    </xf>
    <xf numFmtId="0" fontId="13" fillId="0" borderId="0" xfId="0" applyFont="1" applyAlignment="1">
      <alignment horizontal="center" vertical="center" wrapText="1"/>
    </xf>
    <xf numFmtId="0" fontId="10" fillId="0" borderId="0" xfId="0" applyFont="1" applyAlignment="1">
      <alignment horizontal="center"/>
    </xf>
    <xf numFmtId="0" fontId="38" fillId="0" borderId="0" xfId="0" applyFont="1" applyAlignment="1">
      <alignment horizontal="right"/>
    </xf>
    <xf numFmtId="0" fontId="10" fillId="0" borderId="0" xfId="0" applyFont="1" applyAlignment="1">
      <alignment horizontal="right"/>
    </xf>
    <xf numFmtId="0" fontId="4" fillId="0" borderId="7"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29" xfId="0" applyFont="1" applyBorder="1" applyAlignment="1">
      <alignment horizontal="center" vertical="center" wrapText="1"/>
    </xf>
    <xf numFmtId="170" fontId="4" fillId="0" borderId="7" xfId="12" applyNumberFormat="1" applyFont="1" applyBorder="1" applyAlignment="1">
      <alignment horizontal="center" vertical="center" wrapText="1"/>
    </xf>
    <xf numFmtId="170" fontId="4" fillId="0" borderId="42" xfId="12" applyNumberFormat="1" applyFont="1" applyBorder="1" applyAlignment="1">
      <alignment horizontal="center" vertical="center" wrapText="1"/>
    </xf>
    <xf numFmtId="165" fontId="4" fillId="0" borderId="7" xfId="12" applyFont="1" applyBorder="1" applyAlignment="1">
      <alignment horizontal="center" vertical="center" wrapText="1"/>
    </xf>
    <xf numFmtId="165" fontId="4" fillId="0" borderId="42" xfId="12" applyFont="1" applyBorder="1" applyAlignment="1">
      <alignment horizontal="center" vertical="center" wrapText="1"/>
    </xf>
    <xf numFmtId="0" fontId="4" fillId="0" borderId="0" xfId="0" applyFont="1" applyAlignment="1">
      <alignment horizontal="center"/>
    </xf>
    <xf numFmtId="0" fontId="23"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39" fillId="0" borderId="46" xfId="0" applyFont="1" applyBorder="1" applyAlignment="1">
      <alignment horizontal="center" vertical="center" wrapText="1"/>
    </xf>
    <xf numFmtId="0" fontId="59" fillId="0" borderId="40" xfId="0" applyFont="1" applyBorder="1" applyAlignment="1">
      <alignment horizontal="center" vertical="center" wrapText="1"/>
    </xf>
    <xf numFmtId="0" fontId="59" fillId="0" borderId="32" xfId="0" applyFont="1" applyBorder="1" applyAlignment="1">
      <alignment horizontal="center" vertical="center" wrapText="1"/>
    </xf>
    <xf numFmtId="170" fontId="39" fillId="0" borderId="7" xfId="12" applyNumberFormat="1" applyFont="1" applyBorder="1" applyAlignment="1">
      <alignment horizontal="center" vertical="center" wrapText="1"/>
    </xf>
    <xf numFmtId="170" fontId="39" fillId="0" borderId="46" xfId="12" applyNumberFormat="1" applyFont="1" applyBorder="1" applyAlignment="1">
      <alignment horizontal="center" vertical="center" wrapText="1"/>
    </xf>
    <xf numFmtId="170" fontId="14" fillId="0" borderId="7" xfId="12" applyNumberFormat="1" applyFont="1" applyBorder="1" applyAlignment="1">
      <alignment horizontal="center" vertical="center" wrapText="1"/>
    </xf>
    <xf numFmtId="170" fontId="14" fillId="0" borderId="46" xfId="12" applyNumberFormat="1" applyFont="1" applyBorder="1" applyAlignment="1">
      <alignment horizontal="center" vertical="center" wrapText="1"/>
    </xf>
    <xf numFmtId="0" fontId="39" fillId="0" borderId="0" xfId="0" applyFont="1" applyAlignment="1">
      <alignment horizontal="center"/>
    </xf>
    <xf numFmtId="0" fontId="40" fillId="0" borderId="0" xfId="0" applyFont="1" applyAlignment="1">
      <alignment horizontal="center"/>
    </xf>
    <xf numFmtId="0" fontId="40" fillId="0" borderId="0" xfId="0" applyFont="1" applyAlignment="1">
      <alignment horizontal="right"/>
    </xf>
    <xf numFmtId="165" fontId="39" fillId="0" borderId="7" xfId="12" applyFont="1" applyBorder="1" applyAlignment="1">
      <alignment horizontal="center" vertical="center" wrapText="1"/>
    </xf>
    <xf numFmtId="165" fontId="39" fillId="0" borderId="46" xfId="12" applyFont="1" applyBorder="1" applyAlignment="1">
      <alignment horizontal="center" vertical="center" wrapText="1"/>
    </xf>
    <xf numFmtId="0" fontId="6" fillId="0" borderId="0" xfId="0" applyFont="1" applyAlignment="1">
      <alignment horizontal="center" vertical="center"/>
    </xf>
    <xf numFmtId="0" fontId="65" fillId="0" borderId="40" xfId="0" applyFont="1" applyBorder="1" applyAlignment="1">
      <alignment horizontal="center" vertical="center" wrapText="1"/>
    </xf>
    <xf numFmtId="0" fontId="65" fillId="0" borderId="32" xfId="0" applyFont="1" applyBorder="1" applyAlignment="1">
      <alignment horizontal="center" vertical="center" wrapText="1"/>
    </xf>
    <xf numFmtId="170" fontId="4" fillId="0" borderId="46" xfId="12" applyNumberFormat="1" applyFont="1" applyBorder="1" applyAlignment="1">
      <alignment horizontal="center" vertical="center" wrapText="1"/>
    </xf>
    <xf numFmtId="0" fontId="19" fillId="0" borderId="0" xfId="0" applyFont="1" applyAlignment="1">
      <alignment horizontal="right"/>
    </xf>
    <xf numFmtId="0" fontId="4" fillId="0" borderId="46" xfId="0" applyFont="1" applyBorder="1" applyAlignment="1">
      <alignment horizontal="center" vertical="center" wrapText="1"/>
    </xf>
    <xf numFmtId="170" fontId="14" fillId="0" borderId="7" xfId="12" applyNumberFormat="1" applyFont="1" applyFill="1" applyBorder="1" applyAlignment="1">
      <alignment horizontal="center" vertical="center" wrapText="1"/>
    </xf>
    <xf numFmtId="170" fontId="14" fillId="0" borderId="48" xfId="12" applyNumberFormat="1" applyFont="1" applyFill="1" applyBorder="1" applyAlignment="1">
      <alignment horizontal="center" vertical="center" wrapText="1"/>
    </xf>
    <xf numFmtId="0" fontId="53" fillId="0" borderId="40" xfId="0" applyFont="1" applyBorder="1" applyAlignment="1">
      <alignment horizontal="center" vertical="center" wrapText="1"/>
    </xf>
    <xf numFmtId="0" fontId="53" fillId="0" borderId="32" xfId="0" applyFont="1" applyBorder="1" applyAlignment="1">
      <alignment horizontal="center" vertical="center" wrapText="1"/>
    </xf>
    <xf numFmtId="170" fontId="39" fillId="0" borderId="7" xfId="12" applyNumberFormat="1" applyFont="1" applyFill="1" applyBorder="1" applyAlignment="1">
      <alignment horizontal="center" vertical="center" wrapText="1"/>
    </xf>
    <xf numFmtId="170" fontId="39" fillId="0" borderId="48" xfId="12" applyNumberFormat="1" applyFont="1" applyFill="1" applyBorder="1" applyAlignment="1">
      <alignment horizontal="center" vertical="center" wrapText="1"/>
    </xf>
    <xf numFmtId="0" fontId="28" fillId="0" borderId="1" xfId="0" applyFont="1" applyBorder="1" applyAlignment="1">
      <alignment horizontal="center" vertical="center" wrapText="1"/>
    </xf>
    <xf numFmtId="0" fontId="6" fillId="0" borderId="0" xfId="0" applyFont="1" applyAlignment="1">
      <alignment horizontal="center" vertical="center" wrapText="1"/>
    </xf>
    <xf numFmtId="165" fontId="39" fillId="0" borderId="0" xfId="8" applyFont="1" applyFill="1" applyAlignment="1">
      <alignment horizontal="center" vertical="center" wrapText="1"/>
    </xf>
    <xf numFmtId="165" fontId="29" fillId="0" borderId="26" xfId="8" applyFont="1" applyFill="1" applyBorder="1" applyAlignment="1">
      <alignment horizontal="center"/>
    </xf>
    <xf numFmtId="166" fontId="28" fillId="0" borderId="37" xfId="8" applyNumberFormat="1" applyFont="1" applyFill="1" applyBorder="1" applyAlignment="1">
      <alignment horizontal="center" vertical="center" wrapText="1"/>
    </xf>
    <xf numFmtId="166" fontId="28" fillId="0" borderId="3" xfId="8" applyNumberFormat="1" applyFont="1" applyFill="1" applyBorder="1" applyAlignment="1">
      <alignment horizontal="center" vertical="center" wrapText="1"/>
    </xf>
    <xf numFmtId="166" fontId="28" fillId="0" borderId="5" xfId="8" applyNumberFormat="1" applyFont="1" applyFill="1" applyBorder="1" applyAlignment="1">
      <alignment horizontal="center" vertical="center" wrapText="1"/>
    </xf>
    <xf numFmtId="165" fontId="28" fillId="0" borderId="37" xfId="8" applyFont="1" applyFill="1" applyBorder="1" applyAlignment="1">
      <alignment horizontal="center" vertical="center" wrapText="1"/>
    </xf>
    <xf numFmtId="165" fontId="28" fillId="0" borderId="3" xfId="8" applyFont="1" applyFill="1" applyBorder="1" applyAlignment="1">
      <alignment horizontal="center" vertical="center" wrapText="1"/>
    </xf>
    <xf numFmtId="165" fontId="28" fillId="0" borderId="5" xfId="8" applyFont="1" applyFill="1" applyBorder="1" applyAlignment="1">
      <alignment horizontal="center" vertical="center" wrapText="1"/>
    </xf>
    <xf numFmtId="165" fontId="22" fillId="0" borderId="37" xfId="8" applyFont="1" applyBorder="1" applyAlignment="1">
      <alignment horizontal="center" vertical="center" wrapText="1"/>
    </xf>
    <xf numFmtId="165" fontId="22" fillId="0" borderId="3" xfId="8" applyFont="1" applyBorder="1" applyAlignment="1">
      <alignment horizontal="center" vertical="center" wrapText="1"/>
    </xf>
    <xf numFmtId="165" fontId="22" fillId="0" borderId="5" xfId="8" applyFont="1" applyBorder="1" applyAlignment="1">
      <alignment horizontal="center" vertical="center" wrapText="1"/>
    </xf>
    <xf numFmtId="165" fontId="22" fillId="0" borderId="16" xfId="8" applyFont="1" applyBorder="1" applyAlignment="1">
      <alignment horizontal="center" vertical="center" wrapText="1"/>
    </xf>
    <xf numFmtId="165" fontId="22" fillId="0" borderId="38" xfId="8" applyFont="1" applyBorder="1" applyAlignment="1">
      <alignment horizontal="center" vertical="center" wrapText="1"/>
    </xf>
    <xf numFmtId="0" fontId="6" fillId="0" borderId="16"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38" xfId="0" applyFont="1" applyBorder="1" applyAlignment="1">
      <alignment horizontal="center" vertical="center" wrapText="1"/>
    </xf>
    <xf numFmtId="165" fontId="28" fillId="0" borderId="27" xfId="8" applyFont="1" applyFill="1" applyBorder="1" applyAlignment="1">
      <alignment horizontal="center" vertical="center" wrapText="1"/>
    </xf>
    <xf numFmtId="165" fontId="28" fillId="0" borderId="26" xfId="8" applyFont="1" applyFill="1" applyBorder="1" applyAlignment="1">
      <alignment horizontal="center" vertical="center" wrapText="1"/>
    </xf>
    <xf numFmtId="165" fontId="28" fillId="0" borderId="28" xfId="8" applyFont="1" applyFill="1" applyBorder="1" applyAlignment="1">
      <alignment horizontal="center" vertical="center" wrapText="1"/>
    </xf>
    <xf numFmtId="0" fontId="6" fillId="0" borderId="37" xfId="0" applyFont="1" applyBorder="1" applyAlignment="1">
      <alignment horizontal="center" vertical="center" wrapText="1"/>
    </xf>
    <xf numFmtId="0" fontId="6" fillId="0" borderId="5" xfId="0" applyFont="1" applyBorder="1" applyAlignment="1">
      <alignment horizontal="center" vertical="center" wrapText="1"/>
    </xf>
    <xf numFmtId="165" fontId="40" fillId="0" borderId="0" xfId="8" applyFont="1" applyFill="1" applyAlignment="1">
      <alignment horizontal="center" vertical="center" wrapText="1"/>
    </xf>
    <xf numFmtId="0" fontId="6" fillId="0" borderId="1" xfId="6" applyFont="1" applyBorder="1" applyAlignment="1">
      <alignment horizontal="center" vertical="center" wrapText="1"/>
    </xf>
    <xf numFmtId="0" fontId="19" fillId="0" borderId="0" xfId="6" applyFont="1" applyAlignment="1">
      <alignment horizontal="center" vertical="center"/>
    </xf>
    <xf numFmtId="0" fontId="39" fillId="0" borderId="0" xfId="6" applyFont="1" applyAlignment="1">
      <alignment horizontal="center" vertical="center"/>
    </xf>
    <xf numFmtId="0" fontId="40" fillId="0" borderId="0" xfId="6" applyFont="1" applyAlignment="1">
      <alignment horizontal="center" vertical="center"/>
    </xf>
  </cellXfs>
  <cellStyles count="17">
    <cellStyle name="AutoFormat-Optionen 2 2" xfId="4" xr:uid="{00000000-0005-0000-0000-000000000000}"/>
    <cellStyle name="AutoFormat-Optionen_KE hoạch von dau tu năm 2015 _ phân theo đơn vị.xls hoàn chỉnh) 2" xfId="7" xr:uid="{00000000-0005-0000-0000-000001000000}"/>
    <cellStyle name="Comma" xfId="8" builtinId="3"/>
    <cellStyle name="Comma 12 2 2" xfId="14" xr:uid="{45DB5D31-60EA-4ABD-BAB8-37713FDD2BED}"/>
    <cellStyle name="Comma 2" xfId="15" xr:uid="{F2B696E2-AF68-4BE9-9A19-3FAE27AA7A4C}"/>
    <cellStyle name="Comma 2 3" xfId="1" xr:uid="{00000000-0005-0000-0000-000003000000}"/>
    <cellStyle name="Comma 4 2" xfId="5" xr:uid="{00000000-0005-0000-0000-000004000000}"/>
    <cellStyle name="Comma 41" xfId="12" xr:uid="{00000000-0005-0000-0000-000005000000}"/>
    <cellStyle name="Comma 60" xfId="9" xr:uid="{00000000-0005-0000-0000-000006000000}"/>
    <cellStyle name="Normal" xfId="0" builtinId="0"/>
    <cellStyle name="Normal 10_135 năm 2018" xfId="3" xr:uid="{00000000-0005-0000-0000-000008000000}"/>
    <cellStyle name="Normal 11 2" xfId="13" xr:uid="{00000000-0005-0000-0000-000009000000}"/>
    <cellStyle name="Normal 17" xfId="16" xr:uid="{BB2F49FD-B4D7-4C6B-8AA5-5D2B55689BF6}"/>
    <cellStyle name="Normal 2" xfId="10" xr:uid="{00000000-0005-0000-0000-00000A000000}"/>
    <cellStyle name="Normal 2 2 3" xfId="6" xr:uid="{00000000-0005-0000-0000-00000B000000}"/>
    <cellStyle name="Normal 3 2" xfId="11" xr:uid="{00000000-0005-0000-0000-00000C000000}"/>
    <cellStyle name="Normal_Bieu mau (CV )" xfId="2"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microsoft.com/office/2017/06/relationships/rdRichValue" Target="richData/rdrichvalue.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Hanh\1.NG&#194;N%20S&#193;CH%20N&#258;M%202025\D&#7920;%20TO&#193;N%202025\B&#7843;n%20tr&#236;nh%20NQ\Ngh&#7883;%20quy&#7871;t\3.Hanh-Bi&#7875;u%20k&#232;m%20theo%20NQ%20theo%20NQ%2031%20bi&#7875;u%20t&#7893;ng%20h&#7907;p%20+%20c&#7845;p%20%20huy&#7879;n%20ko%20bao%20g&#7891;m%20bi&#7875;u%2035%20v&#224;%2037-N&#259;m%202025.xls" TargetMode="External"/><Relationship Id="rId1" Type="http://schemas.openxmlformats.org/officeDocument/2006/relationships/externalLinkPath" Target="/Hanh/1.NG&#194;N%20S&#193;CH%20N&#258;M%202025/D&#7920;%20TO&#193;N%202025/B&#7843;n%20tr&#236;nh%20NQ/Ngh&#7883;%20quy&#7871;t/3.Hanh-Bi&#7875;u%20k&#232;m%20theo%20NQ%20theo%20NQ%2031%20bi&#7875;u%20t&#7893;ng%20h&#7907;p%20+%20c&#7845;p%20%20huy&#7879;n%20ko%20bao%20g&#7891;m%20bi&#7875;u%2035%20v&#224;%2037-N&#259;m%202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258;M%202020/d&#7921;%20toan%202021/cAC%20L&#7846;N/l&#7847;n%204/28.10%20QD%20DT%20Thu%2020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anh/1.NG&#194;N%20S&#193;CH%20N&#258;M%202025/D&#7920;%20TO&#193;N%202025/B&#7843;n%20tr&#236;nh%20NQ/Ngh&#7883;%20quy&#7871;t/CQ/2.Vy-Bi&#7875;u%20k&#232;m%20theo%20NQ%20N&#272;%2031-%20c&#7845;p%20huy&#7879;n%20bi&#7875;u%2035-37-%20N&#259;m%202025%2014.12.2024.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D:\Hanh\1.NG&#194;N%20S&#193;CH%20N&#258;M%202025\D&#7920;%20TO&#193;N%202025\B&#7843;n%20tr&#236;nh%20NQ\Ngh&#7883;%20quy&#7871;t\4.Hanh%20-Bi&#7875;u%20k&#232;m%20theo%20NQ%20N&#272;%2031-%20c&#7845;p%20huy&#7879;n%20bi&#7875;u%2035-37%20%20ngay%209.12.xls" TargetMode="External"/><Relationship Id="rId1" Type="http://schemas.openxmlformats.org/officeDocument/2006/relationships/externalLinkPath" Target="/Hanh/1.NG&#194;N%20S&#193;CH%20N&#258;M%202025/D&#7920;%20TO&#193;N%202025/B&#7843;n%20tr&#236;nh%20NQ/Ngh&#7883;%20quy&#7871;t/4.Hanh%20-Bi&#7875;u%20k&#232;m%20theo%20NQ%20N&#272;%2031-%20c&#7845;p%20huy&#7879;n%20bi&#7875;u%2035-37%20%20ngay%209.12.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D:\Hanh\1.NG&#194;N%20S&#193;CH%20N&#258;M%202025\C&#212;NG%20KHAI\H&#7843;o\Bi&#7875;u%20c&#244;ng%20khai%20(H&#272;ND%20ph&#234;%20chu&#7849;n%20ph&#226;n%20b&#7893;%2081-92)-Q&#272;.xlsx" TargetMode="External"/><Relationship Id="rId1" Type="http://schemas.openxmlformats.org/officeDocument/2006/relationships/externalLinkPath" Target="/Hanh/1.NG&#194;N%20S&#193;CH%20N&#258;M%202025/C&#212;NG%20KHAI/H&#7843;o/Bi&#7875;u%20c&#244;ng%20khai%20(H&#272;ND%20ph&#234;%20chu&#7849;n%20ph&#226;n%20b&#7893;%2081-92)-Q&#27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H&#7840;NH\NG&#194;N%20S&#193;CH%20HUY&#7878;N%20N&#258;M%202023\C&#212;NG%20KHAI\C&#244;ng%20khai%20d&#7921;%20to&#225;n%202023\-%20Th&#249;y%20Bi&#7875;u%20c&#244;ng%20kha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5"/>
      <sheetName val="16"/>
      <sheetName val="17"/>
      <sheetName val="18-ko"/>
      <sheetName val="30"/>
      <sheetName val="31-thùy"/>
      <sheetName val="32- thùy"/>
      <sheetName val="33"/>
      <sheetName val="34"/>
      <sheetName val="35 H-A"/>
      <sheetName val="37"/>
      <sheetName val="thuy-39"/>
      <sheetName val="thuy-41"/>
      <sheetName val="thuy-42"/>
      <sheetName val="Thuy-44"/>
      <sheetName val="thuy-47"/>
      <sheetName val="03 Thay bằng biếu thuyết minh"/>
      <sheetName val="thuy-04"/>
      <sheetName val="thuy-TH xã"/>
      <sheetName val="thuy-chi tietxã 05"/>
      <sheetName val="an-biểu 38"/>
    </sheetNames>
    <sheetDataSet>
      <sheetData sheetId="0">
        <row r="14">
          <cell r="C14">
            <v>257450</v>
          </cell>
          <cell r="D14">
            <v>257450</v>
          </cell>
        </row>
      </sheetData>
      <sheetData sheetId="1">
        <row r="13">
          <cell r="J13">
            <v>9</v>
          </cell>
        </row>
      </sheetData>
      <sheetData sheetId="2">
        <row r="24">
          <cell r="C24">
            <v>180</v>
          </cell>
          <cell r="D24">
            <v>180</v>
          </cell>
        </row>
        <row r="32">
          <cell r="C32">
            <v>86356</v>
          </cell>
          <cell r="D32">
            <v>103362</v>
          </cell>
        </row>
        <row r="34">
          <cell r="E34">
            <v>0</v>
          </cell>
        </row>
        <row r="35">
          <cell r="C35">
            <v>68604</v>
          </cell>
          <cell r="D35">
            <v>79036</v>
          </cell>
        </row>
        <row r="40">
          <cell r="C40">
            <v>0</v>
          </cell>
          <cell r="D40">
            <v>433.07</v>
          </cell>
        </row>
      </sheetData>
      <sheetData sheetId="3"/>
      <sheetData sheetId="4"/>
      <sheetData sheetId="5"/>
      <sheetData sheetId="6"/>
      <sheetData sheetId="7">
        <row r="12">
          <cell r="C12">
            <v>66243</v>
          </cell>
        </row>
        <row r="32">
          <cell r="D32">
            <v>66043.600000000006</v>
          </cell>
        </row>
      </sheetData>
      <sheetData sheetId="8"/>
      <sheetData sheetId="9"/>
      <sheetData sheetId="10"/>
      <sheetData sheetId="11"/>
      <sheetData sheetId="12"/>
      <sheetData sheetId="13"/>
      <sheetData sheetId="14"/>
      <sheetData sheetId="15"/>
      <sheetData sheetId="16"/>
      <sheetData sheetId="17"/>
      <sheetData sheetId="18"/>
      <sheetData sheetId="19">
        <row r="77">
          <cell r="D77">
            <v>448000</v>
          </cell>
        </row>
      </sheetData>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u 2021 (2)"/>
      <sheetName val="thu 2021"/>
    </sheetNames>
    <sheetDataSet>
      <sheetData sheetId="0">
        <row r="12">
          <cell r="BT12">
            <v>3209000</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5 H-AN"/>
      <sheetName val="37-Hạnh"/>
    </sheetNames>
    <sheetDataSet>
      <sheetData sheetId="0"/>
      <sheetData sheetId="1">
        <row r="3">
          <cell r="A3" t="str">
            <v>(Kèm theo Nghi quyết số     /NQ-HĐND ngày    tháng     năm 2024 của HĐND huyện Đăk Tô)</v>
          </cell>
        </row>
        <row r="11">
          <cell r="D11">
            <v>12088.43</v>
          </cell>
        </row>
        <row r="12">
          <cell r="D12">
            <v>4309.4799999999996</v>
          </cell>
        </row>
        <row r="13">
          <cell r="D13">
            <v>377.32</v>
          </cell>
        </row>
        <row r="14">
          <cell r="D14">
            <v>4065.01</v>
          </cell>
        </row>
        <row r="15">
          <cell r="D15">
            <v>302620.74</v>
          </cell>
        </row>
        <row r="16">
          <cell r="D16">
            <v>87538.38</v>
          </cell>
        </row>
        <row r="17">
          <cell r="D17">
            <v>10856.45</v>
          </cell>
        </row>
        <row r="18">
          <cell r="D18">
            <v>5165.8100000000004</v>
          </cell>
        </row>
        <row r="19">
          <cell r="D19">
            <v>8020.09</v>
          </cell>
        </row>
        <row r="20">
          <cell r="D20">
            <v>8043.57</v>
          </cell>
        </row>
        <row r="21">
          <cell r="D21">
            <v>10249.09</v>
          </cell>
        </row>
        <row r="22">
          <cell r="D22">
            <v>11908.31</v>
          </cell>
        </row>
        <row r="23">
          <cell r="D23">
            <v>7558.78</v>
          </cell>
        </row>
        <row r="24">
          <cell r="D24">
            <v>8190.08</v>
          </cell>
        </row>
        <row r="25">
          <cell r="D25">
            <v>8543.77</v>
          </cell>
        </row>
        <row r="26">
          <cell r="D26">
            <v>9002.43</v>
          </cell>
        </row>
        <row r="27">
          <cell r="D27">
            <v>121031.51000000002</v>
          </cell>
        </row>
        <row r="28">
          <cell r="D28">
            <v>9262.65</v>
          </cell>
        </row>
        <row r="29">
          <cell r="D29">
            <v>6472.98</v>
          </cell>
        </row>
        <row r="30">
          <cell r="D30">
            <v>12985.41</v>
          </cell>
        </row>
        <row r="31">
          <cell r="D31">
            <v>14082.72</v>
          </cell>
        </row>
        <row r="32">
          <cell r="D32">
            <v>7038.29</v>
          </cell>
        </row>
        <row r="33">
          <cell r="D33">
            <v>11284.66</v>
          </cell>
        </row>
        <row r="34">
          <cell r="D34">
            <v>13138.43</v>
          </cell>
        </row>
        <row r="35">
          <cell r="D35">
            <v>13524.24</v>
          </cell>
        </row>
        <row r="36">
          <cell r="D36">
            <v>6561.49</v>
          </cell>
        </row>
        <row r="37">
          <cell r="D37">
            <v>7129.64</v>
          </cell>
        </row>
        <row r="38">
          <cell r="D38">
            <v>9995.2999999999993</v>
          </cell>
        </row>
        <row r="39">
          <cell r="D39">
            <v>9555.7000000000007</v>
          </cell>
        </row>
        <row r="40">
          <cell r="D40">
            <v>94050.85</v>
          </cell>
        </row>
        <row r="41">
          <cell r="D41">
            <v>10510.01</v>
          </cell>
        </row>
        <row r="42">
          <cell r="D42">
            <v>10302.27</v>
          </cell>
        </row>
        <row r="43">
          <cell r="D43">
            <v>17227.400000000001</v>
          </cell>
        </row>
        <row r="44">
          <cell r="D44">
            <v>10028.77</v>
          </cell>
        </row>
        <row r="45">
          <cell r="D45">
            <v>7874.29</v>
          </cell>
        </row>
        <row r="46">
          <cell r="D46">
            <v>7108.75</v>
          </cell>
        </row>
        <row r="47">
          <cell r="D47">
            <v>6699.97</v>
          </cell>
        </row>
        <row r="48">
          <cell r="D48">
            <v>12877.82</v>
          </cell>
        </row>
        <row r="49">
          <cell r="D49">
            <v>11421.57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5a H-AN"/>
      <sheetName val="35b"/>
      <sheetName val="37-Hạnh"/>
      <sheetName val="37b"/>
    </sheetNames>
    <sheetDataSet>
      <sheetData sheetId="0">
        <row r="27">
          <cell r="F27">
            <v>323461</v>
          </cell>
        </row>
        <row r="29">
          <cell r="F29">
            <v>607.82000000000005</v>
          </cell>
        </row>
        <row r="32">
          <cell r="F32">
            <v>280</v>
          </cell>
        </row>
        <row r="34">
          <cell r="F34">
            <v>270</v>
          </cell>
        </row>
        <row r="35">
          <cell r="F35">
            <v>1256</v>
          </cell>
        </row>
        <row r="36">
          <cell r="F36">
            <v>833.98</v>
          </cell>
        </row>
        <row r="37">
          <cell r="F37">
            <v>450</v>
          </cell>
        </row>
        <row r="39">
          <cell r="F39">
            <v>1163.4000000000001</v>
          </cell>
        </row>
        <row r="40">
          <cell r="F40">
            <v>664</v>
          </cell>
        </row>
        <row r="41">
          <cell r="F41">
            <v>54</v>
          </cell>
        </row>
        <row r="42">
          <cell r="F42">
            <v>54</v>
          </cell>
        </row>
        <row r="43">
          <cell r="F43">
            <v>54</v>
          </cell>
        </row>
        <row r="44">
          <cell r="F44">
            <v>54</v>
          </cell>
        </row>
        <row r="45">
          <cell r="F45">
            <v>54</v>
          </cell>
        </row>
        <row r="46">
          <cell r="F46">
            <v>1882</v>
          </cell>
        </row>
        <row r="47">
          <cell r="F47">
            <v>1477</v>
          </cell>
        </row>
        <row r="48">
          <cell r="F48">
            <v>4908.74</v>
          </cell>
        </row>
        <row r="52">
          <cell r="F52">
            <v>25084</v>
          </cell>
        </row>
        <row r="54">
          <cell r="F54">
            <v>1094.8</v>
          </cell>
        </row>
        <row r="55">
          <cell r="F55">
            <v>45</v>
          </cell>
        </row>
        <row r="57">
          <cell r="F57">
            <v>406.75</v>
          </cell>
        </row>
        <row r="59">
          <cell r="F59">
            <v>1259.08</v>
          </cell>
        </row>
        <row r="61">
          <cell r="F61">
            <v>19998</v>
          </cell>
        </row>
        <row r="62">
          <cell r="F62">
            <v>148.5</v>
          </cell>
        </row>
        <row r="63">
          <cell r="F63">
            <v>238.3</v>
          </cell>
        </row>
        <row r="64">
          <cell r="F64">
            <v>44.5</v>
          </cell>
        </row>
        <row r="65">
          <cell r="F65">
            <v>66.900000000000006</v>
          </cell>
        </row>
        <row r="66">
          <cell r="F66">
            <v>880.4</v>
          </cell>
        </row>
        <row r="68">
          <cell r="F68">
            <v>1981.34</v>
          </cell>
        </row>
        <row r="69">
          <cell r="F69">
            <v>5928.11</v>
          </cell>
        </row>
        <row r="70">
          <cell r="F70">
            <v>1154.3499999999999</v>
          </cell>
        </row>
        <row r="71">
          <cell r="F71">
            <v>1094.1199999999999</v>
          </cell>
        </row>
        <row r="72">
          <cell r="F72">
            <v>1172.99</v>
          </cell>
        </row>
        <row r="73">
          <cell r="F73">
            <v>1388.97</v>
          </cell>
        </row>
        <row r="74">
          <cell r="F74">
            <v>1350.61</v>
          </cell>
        </row>
        <row r="75">
          <cell r="F75">
            <v>1083.3</v>
          </cell>
        </row>
        <row r="76">
          <cell r="F76">
            <v>602.96</v>
          </cell>
        </row>
        <row r="77">
          <cell r="F77">
            <v>2013.77</v>
          </cell>
        </row>
        <row r="78">
          <cell r="F78">
            <v>1412.53</v>
          </cell>
        </row>
        <row r="79">
          <cell r="F79">
            <v>410.43</v>
          </cell>
        </row>
        <row r="80">
          <cell r="F80">
            <v>1774.17</v>
          </cell>
        </row>
        <row r="81">
          <cell r="F81">
            <v>728.9</v>
          </cell>
        </row>
        <row r="82">
          <cell r="F82">
            <v>13221.11</v>
          </cell>
        </row>
        <row r="83">
          <cell r="F83">
            <v>2442.1</v>
          </cell>
        </row>
        <row r="84">
          <cell r="F84">
            <v>1003.99</v>
          </cell>
        </row>
        <row r="85">
          <cell r="F85">
            <v>443.02</v>
          </cell>
        </row>
        <row r="86">
          <cell r="F86">
            <v>952.37</v>
          </cell>
        </row>
        <row r="87">
          <cell r="F87">
            <v>1085.58</v>
          </cell>
        </row>
        <row r="88">
          <cell r="F88">
            <v>0</v>
          </cell>
        </row>
        <row r="89">
          <cell r="F89">
            <v>199.94</v>
          </cell>
        </row>
        <row r="90">
          <cell r="F90">
            <v>124.94</v>
          </cell>
        </row>
        <row r="91">
          <cell r="F91">
            <v>124.94</v>
          </cell>
        </row>
        <row r="92">
          <cell r="F92">
            <v>315</v>
          </cell>
        </row>
        <row r="94">
          <cell r="F94">
            <v>1516.96</v>
          </cell>
        </row>
        <row r="95">
          <cell r="F95">
            <v>1516.96</v>
          </cell>
        </row>
        <row r="97">
          <cell r="F97">
            <v>932.96</v>
          </cell>
        </row>
        <row r="98">
          <cell r="F98">
            <v>2000</v>
          </cell>
        </row>
        <row r="99">
          <cell r="F99">
            <v>9</v>
          </cell>
        </row>
        <row r="100">
          <cell r="F100">
            <v>392.5</v>
          </cell>
        </row>
        <row r="101">
          <cell r="F101">
            <v>150</v>
          </cell>
        </row>
      </sheetData>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81-H"/>
      <sheetName val="82-H"/>
      <sheetName val="83-H"/>
      <sheetName val="88-H"/>
      <sheetName val="88-hanh"/>
      <sheetName val="84 ĐT-NS"/>
      <sheetName val="85 ĐT-NS"/>
      <sheetName val="86-H-an"/>
      <sheetName val="86ĐT-NS"/>
      <sheetName val="87 (Đầu tư)"/>
      <sheetName val="89 (xã)"/>
      <sheetName val="90 (xã)"/>
      <sheetName val="91 (CT MTQG)"/>
      <sheetName val="92 (Đầu tư)"/>
    </sheetNames>
    <sheetDataSet>
      <sheetData sheetId="0"/>
      <sheetData sheetId="1"/>
      <sheetData sheetId="2"/>
      <sheetData sheetId="3"/>
      <sheetData sheetId="4"/>
      <sheetData sheetId="5"/>
      <sheetData sheetId="6"/>
      <sheetData sheetId="7"/>
      <sheetData sheetId="8"/>
      <sheetData sheetId="9">
        <row r="5">
          <cell r="A5" t="str">
            <v>(Kèm theo Quyết định số       /QĐ-UBND ngày      /01/2025 của UBND huyện Đăk Tô)</v>
          </cell>
          <cell r="B5"/>
          <cell r="C5"/>
          <cell r="D5"/>
          <cell r="E5"/>
          <cell r="F5"/>
          <cell r="G5"/>
          <cell r="H5"/>
          <cell r="I5"/>
          <cell r="J5"/>
          <cell r="K5"/>
          <cell r="L5"/>
          <cell r="M5"/>
          <cell r="N5"/>
          <cell r="O5"/>
          <cell r="P5"/>
        </row>
      </sheetData>
      <sheetData sheetId="10">
        <row r="5">
          <cell r="A5" t="str">
            <v>(Kèm theo Quyết định số       /QĐ-UBND ngày      /01/2025 của UBND huyện Đăk Tô)</v>
          </cell>
          <cell r="B5"/>
          <cell r="C5"/>
          <cell r="D5"/>
          <cell r="E5"/>
          <cell r="F5"/>
          <cell r="G5"/>
          <cell r="H5"/>
          <cell r="I5"/>
          <cell r="J5"/>
        </row>
      </sheetData>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1-H"/>
      <sheetName val="82-H"/>
      <sheetName val="83-H"/>
      <sheetName val="88-H"/>
      <sheetName val="88-hanh"/>
      <sheetName val="84 ĐT-NS"/>
      <sheetName val="85 ĐT-NS"/>
      <sheetName val="86-H-an"/>
      <sheetName val="86ĐT-NS"/>
      <sheetName val="87 (Đầu tư)"/>
      <sheetName val="89 (xã)"/>
      <sheetName val="90 (xã)"/>
      <sheetName val="91 (CT MTQG)"/>
      <sheetName val="92 (Đầu tư)"/>
    </sheetNames>
    <sheetDataSet>
      <sheetData sheetId="0"/>
      <sheetData sheetId="1"/>
      <sheetData sheetId="2"/>
      <sheetData sheetId="3"/>
      <sheetData sheetId="4"/>
      <sheetData sheetId="5"/>
      <sheetData sheetId="6"/>
      <sheetData sheetId="7"/>
      <sheetData sheetId="8"/>
      <sheetData sheetId="9">
        <row r="6">
          <cell r="A6" t="str">
            <v>(Kèm theo Công văn số       /TCKH ngày      /01/2022 của phòng TC-KH huyện Đăk Tô)</v>
          </cell>
          <cell r="B6"/>
          <cell r="C6"/>
          <cell r="D6"/>
          <cell r="E6"/>
          <cell r="F6"/>
          <cell r="G6"/>
          <cell r="H6"/>
          <cell r="I6"/>
          <cell r="J6"/>
          <cell r="K6"/>
          <cell r="L6"/>
          <cell r="M6"/>
          <cell r="N6"/>
          <cell r="O6"/>
          <cell r="P6"/>
        </row>
      </sheetData>
      <sheetData sheetId="10">
        <row r="6">
          <cell r="A6" t="str">
            <v>(Kèm theo Công văn số       /TCKH ngày      /01/2022 của phòng TC-KH huyện Đăk Tô)</v>
          </cell>
          <cell r="B6"/>
          <cell r="C6"/>
          <cell r="D6"/>
          <cell r="E6"/>
          <cell r="F6"/>
          <cell r="G6"/>
          <cell r="H6"/>
          <cell r="I6"/>
          <cell r="J6"/>
        </row>
      </sheetData>
      <sheetData sheetId="11"/>
      <sheetData sheetId="12"/>
      <sheetData sheetId="13"/>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2</v>
    <v>8</v>
    <v>0</v>
    <v>6</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26"/>
  <sheetViews>
    <sheetView workbookViewId="0">
      <selection activeCell="A5" sqref="A5:XFD5"/>
    </sheetView>
  </sheetViews>
  <sheetFormatPr defaultColWidth="9.140625" defaultRowHeight="15" x14ac:dyDescent="0.25"/>
  <cols>
    <col min="1" max="1" width="6.7109375" style="52" customWidth="1"/>
    <col min="2" max="2" width="54.28515625" style="52" customWidth="1"/>
    <col min="3" max="3" width="20.28515625" style="53" customWidth="1"/>
    <col min="4" max="16384" width="9.140625" style="52"/>
  </cols>
  <sheetData>
    <row r="1" spans="1:4" s="75" customFormat="1" ht="14.25" x14ac:dyDescent="0.2">
      <c r="C1" s="76" t="s">
        <v>831</v>
      </c>
    </row>
    <row r="2" spans="1:4" x14ac:dyDescent="0.25">
      <c r="A2" s="74"/>
    </row>
    <row r="3" spans="1:4" ht="19.5" customHeight="1" x14ac:dyDescent="0.25">
      <c r="A3" s="634" t="s">
        <v>810</v>
      </c>
      <c r="B3" s="634"/>
      <c r="C3" s="634"/>
    </row>
    <row r="4" spans="1:4" ht="18" hidden="1" customHeight="1" x14ac:dyDescent="0.25">
      <c r="A4" s="635" t="s">
        <v>31</v>
      </c>
      <c r="B4" s="635"/>
      <c r="C4" s="635"/>
    </row>
    <row r="5" spans="1:4" ht="18" hidden="1" customHeight="1" x14ac:dyDescent="0.25">
      <c r="A5" s="635" t="s">
        <v>291</v>
      </c>
      <c r="B5" s="635"/>
      <c r="C5" s="635"/>
    </row>
    <row r="6" spans="1:4" ht="21" customHeight="1" x14ac:dyDescent="0.25">
      <c r="A6" s="73"/>
      <c r="C6" s="72" t="s">
        <v>30</v>
      </c>
    </row>
    <row r="7" spans="1:4" ht="18.75" customHeight="1" x14ac:dyDescent="0.25">
      <c r="A7" s="5" t="s">
        <v>29</v>
      </c>
      <c r="B7" s="5" t="s">
        <v>152</v>
      </c>
      <c r="C7" s="71" t="s">
        <v>46</v>
      </c>
      <c r="D7" s="52" t="s">
        <v>23</v>
      </c>
    </row>
    <row r="8" spans="1:4" ht="18.75" customHeight="1" x14ac:dyDescent="0.25">
      <c r="A8" s="5" t="s">
        <v>22</v>
      </c>
      <c r="B8" s="4" t="s">
        <v>151</v>
      </c>
      <c r="C8" s="66">
        <f>C9+C12</f>
        <v>645935</v>
      </c>
    </row>
    <row r="9" spans="1:4" ht="18.75" customHeight="1" x14ac:dyDescent="0.25">
      <c r="A9" s="65" t="s">
        <v>6</v>
      </c>
      <c r="B9" s="64" t="s">
        <v>150</v>
      </c>
      <c r="C9" s="63">
        <f>'70-H'!E12</f>
        <v>152898</v>
      </c>
    </row>
    <row r="10" spans="1:4" ht="18.75" customHeight="1" x14ac:dyDescent="0.25">
      <c r="A10" s="59" t="s">
        <v>2</v>
      </c>
      <c r="B10" s="58" t="s">
        <v>149</v>
      </c>
      <c r="C10" s="70">
        <f>'71-H'!K42+'71-H'!K49+'71-H'!K55</f>
        <v>5300</v>
      </c>
    </row>
    <row r="11" spans="1:4" ht="18.75" customHeight="1" x14ac:dyDescent="0.25">
      <c r="A11" s="59" t="s">
        <v>2</v>
      </c>
      <c r="B11" s="58" t="s">
        <v>148</v>
      </c>
      <c r="C11" s="70">
        <f>C9-C10</f>
        <v>147598</v>
      </c>
    </row>
    <row r="12" spans="1:4" ht="18.75" customHeight="1" x14ac:dyDescent="0.25">
      <c r="A12" s="62" t="s">
        <v>4</v>
      </c>
      <c r="B12" s="61" t="s">
        <v>147</v>
      </c>
      <c r="C12" s="60">
        <f>C13+C14</f>
        <v>493037</v>
      </c>
    </row>
    <row r="13" spans="1:4" ht="18.75" customHeight="1" x14ac:dyDescent="0.25">
      <c r="A13" s="59" t="s">
        <v>2</v>
      </c>
      <c r="B13" s="58" t="s">
        <v>146</v>
      </c>
      <c r="C13" s="57">
        <f>'70-H'!E16</f>
        <v>381981</v>
      </c>
    </row>
    <row r="14" spans="1:4" ht="18.75" customHeight="1" x14ac:dyDescent="0.25">
      <c r="A14" s="59" t="s">
        <v>2</v>
      </c>
      <c r="B14" s="58" t="s">
        <v>145</v>
      </c>
      <c r="C14" s="57">
        <f>'70-H'!E17</f>
        <v>111056</v>
      </c>
    </row>
    <row r="15" spans="1:4" ht="18.75" customHeight="1" x14ac:dyDescent="0.25">
      <c r="A15" s="62" t="s">
        <v>12</v>
      </c>
      <c r="B15" s="61" t="s">
        <v>144</v>
      </c>
      <c r="C15" s="57">
        <f>'70-H'!E19</f>
        <v>0</v>
      </c>
    </row>
    <row r="16" spans="1:4" ht="18.75" customHeight="1" x14ac:dyDescent="0.25">
      <c r="A16" s="69" t="s">
        <v>10</v>
      </c>
      <c r="B16" s="68" t="s">
        <v>143</v>
      </c>
      <c r="C16" s="67">
        <v>0</v>
      </c>
    </row>
    <row r="17" spans="1:6" ht="18.75" customHeight="1" x14ac:dyDescent="0.25">
      <c r="A17" s="5" t="s">
        <v>8</v>
      </c>
      <c r="B17" s="4" t="s">
        <v>24</v>
      </c>
      <c r="C17" s="66">
        <f>C18+C23</f>
        <v>645935</v>
      </c>
      <c r="F17" s="125">
        <f>C8-C17</f>
        <v>0</v>
      </c>
    </row>
    <row r="18" spans="1:6" ht="18.75" customHeight="1" x14ac:dyDescent="0.25">
      <c r="A18" s="65" t="s">
        <v>142</v>
      </c>
      <c r="B18" s="64" t="s">
        <v>141</v>
      </c>
      <c r="C18" s="63">
        <f>C19+C20+C21+C22</f>
        <v>534879</v>
      </c>
    </row>
    <row r="19" spans="1:6" ht="18.75" customHeight="1" x14ac:dyDescent="0.25">
      <c r="A19" s="59">
        <v>1</v>
      </c>
      <c r="B19" s="58" t="s">
        <v>21</v>
      </c>
      <c r="C19" s="57">
        <f>'70-H'!E23</f>
        <v>66243</v>
      </c>
    </row>
    <row r="20" spans="1:6" ht="18.75" customHeight="1" x14ac:dyDescent="0.25">
      <c r="A20" s="59">
        <v>2</v>
      </c>
      <c r="B20" s="58" t="s">
        <v>16</v>
      </c>
      <c r="C20" s="57">
        <f>'70-H'!E24</f>
        <v>458852</v>
      </c>
    </row>
    <row r="21" spans="1:6" ht="18.75" customHeight="1" x14ac:dyDescent="0.25">
      <c r="A21" s="59">
        <v>3</v>
      </c>
      <c r="B21" s="58" t="s">
        <v>11</v>
      </c>
      <c r="C21" s="57">
        <f>'70-H'!E27</f>
        <v>9784</v>
      </c>
    </row>
    <row r="22" spans="1:6" ht="18.75" customHeight="1" x14ac:dyDescent="0.25">
      <c r="A22" s="59">
        <v>4</v>
      </c>
      <c r="B22" s="58" t="s">
        <v>9</v>
      </c>
      <c r="C22" s="57">
        <f>'70-H'!E29</f>
        <v>0</v>
      </c>
    </row>
    <row r="23" spans="1:6" ht="18.75" customHeight="1" x14ac:dyDescent="0.25">
      <c r="A23" s="62" t="s">
        <v>4</v>
      </c>
      <c r="B23" s="61" t="s">
        <v>140</v>
      </c>
      <c r="C23" s="60">
        <f>C24+C25</f>
        <v>111056</v>
      </c>
    </row>
    <row r="24" spans="1:6" ht="18.75" customHeight="1" x14ac:dyDescent="0.25">
      <c r="A24" s="59">
        <v>1</v>
      </c>
      <c r="B24" s="58" t="s">
        <v>5</v>
      </c>
      <c r="C24" s="57">
        <f>'70-H'!E34</f>
        <v>40216</v>
      </c>
    </row>
    <row r="25" spans="1:6" ht="18.75" customHeight="1" x14ac:dyDescent="0.25">
      <c r="A25" s="59">
        <v>2</v>
      </c>
      <c r="B25" s="58" t="s">
        <v>3</v>
      </c>
      <c r="C25" s="57">
        <f>'70-H'!E35</f>
        <v>70840</v>
      </c>
    </row>
    <row r="26" spans="1:6" ht="18.75" customHeight="1" x14ac:dyDescent="0.25">
      <c r="A26" s="56" t="s">
        <v>12</v>
      </c>
      <c r="B26" s="55" t="s">
        <v>139</v>
      </c>
      <c r="C26" s="54">
        <v>0</v>
      </c>
    </row>
  </sheetData>
  <mergeCells count="3">
    <mergeCell ref="A3:C3"/>
    <mergeCell ref="A4:C4"/>
    <mergeCell ref="A5:C5"/>
  </mergeCells>
  <printOptions horizontalCentered="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39"/>
  <sheetViews>
    <sheetView workbookViewId="0">
      <selection activeCell="A4" sqref="A4:XFD4"/>
    </sheetView>
  </sheetViews>
  <sheetFormatPr defaultColWidth="9.140625" defaultRowHeight="15" x14ac:dyDescent="0.25"/>
  <cols>
    <col min="1" max="1" width="6.5703125" style="52" customWidth="1"/>
    <col min="2" max="2" width="65.140625" style="52" customWidth="1"/>
    <col min="3" max="3" width="23.5703125" style="52" hidden="1" customWidth="1"/>
    <col min="4" max="4" width="0" style="52" hidden="1" customWidth="1"/>
    <col min="5" max="5" width="20.28515625" style="52" customWidth="1"/>
    <col min="6" max="7" width="0" style="52" hidden="1" customWidth="1"/>
    <col min="8" max="16384" width="9.140625" style="52"/>
  </cols>
  <sheetData>
    <row r="1" spans="1:10" s="74" customFormat="1" ht="15" customHeight="1" x14ac:dyDescent="0.25">
      <c r="A1" s="636" t="s">
        <v>830</v>
      </c>
      <c r="B1" s="636"/>
      <c r="C1" s="636"/>
      <c r="D1" s="636"/>
      <c r="E1" s="636"/>
      <c r="F1" s="636"/>
      <c r="G1" s="636"/>
    </row>
    <row r="2" spans="1:10" ht="51" customHeight="1" x14ac:dyDescent="0.25">
      <c r="A2" s="637" t="s">
        <v>811</v>
      </c>
      <c r="B2" s="637"/>
      <c r="C2" s="637"/>
      <c r="D2" s="637"/>
      <c r="E2" s="637"/>
    </row>
    <row r="3" spans="1:10" ht="16.5" hidden="1" customHeight="1" x14ac:dyDescent="0.25">
      <c r="A3" s="635" t="s">
        <v>31</v>
      </c>
      <c r="B3" s="635"/>
      <c r="C3" s="635"/>
    </row>
    <row r="4" spans="1:10" ht="16.5" hidden="1" customHeight="1" x14ac:dyDescent="0.25">
      <c r="A4" s="635" t="s">
        <v>816</v>
      </c>
      <c r="B4" s="635"/>
      <c r="C4" s="635"/>
      <c r="D4" s="635"/>
      <c r="E4" s="635"/>
    </row>
    <row r="5" spans="1:10" ht="16.5" hidden="1" customHeight="1" x14ac:dyDescent="0.25">
      <c r="A5" s="635" t="str">
        <f>'69-H'!A5:C5</f>
        <v>(Kèm theo Công văn số       /TCKH ngày      /01/2022 của phòng TC-KH huyện Đăk Tô)</v>
      </c>
      <c r="B5" s="635"/>
      <c r="C5" s="635"/>
    </row>
    <row r="6" spans="1:10" ht="22.5" customHeight="1" x14ac:dyDescent="0.25">
      <c r="C6" s="73" t="s">
        <v>30</v>
      </c>
    </row>
    <row r="7" spans="1:10" s="610" customFormat="1" ht="21.75" customHeight="1" x14ac:dyDescent="0.25">
      <c r="A7" s="643" t="s">
        <v>29</v>
      </c>
      <c r="B7" s="643" t="s">
        <v>28</v>
      </c>
      <c r="C7" s="638" t="s">
        <v>752</v>
      </c>
      <c r="D7" s="638" t="s">
        <v>791</v>
      </c>
      <c r="E7" s="638" t="s">
        <v>792</v>
      </c>
      <c r="F7" s="641" t="s">
        <v>793</v>
      </c>
      <c r="G7" s="642"/>
      <c r="H7" s="229"/>
      <c r="I7" s="229"/>
      <c r="J7" s="229"/>
    </row>
    <row r="8" spans="1:10" s="610" customFormat="1" ht="21.75" customHeight="1" x14ac:dyDescent="0.25">
      <c r="A8" s="639"/>
      <c r="B8" s="639"/>
      <c r="C8" s="639"/>
      <c r="D8" s="639"/>
      <c r="E8" s="639"/>
      <c r="F8" s="638" t="s">
        <v>794</v>
      </c>
      <c r="G8" s="638" t="s">
        <v>795</v>
      </c>
      <c r="H8" s="229"/>
      <c r="I8" s="229"/>
      <c r="J8" s="229"/>
    </row>
    <row r="9" spans="1:10" s="610" customFormat="1" ht="21.75" customHeight="1" x14ac:dyDescent="0.25">
      <c r="A9" s="640"/>
      <c r="B9" s="640"/>
      <c r="C9" s="640"/>
      <c r="D9" s="640"/>
      <c r="E9" s="640"/>
      <c r="F9" s="640"/>
      <c r="G9" s="640"/>
      <c r="H9" s="229"/>
      <c r="I9" s="229"/>
      <c r="J9" s="229"/>
    </row>
    <row r="10" spans="1:10" s="610" customFormat="1" ht="17.25" customHeight="1" x14ac:dyDescent="0.25">
      <c r="A10" s="611" t="s">
        <v>22</v>
      </c>
      <c r="B10" s="611" t="s">
        <v>8</v>
      </c>
      <c r="C10" s="611">
        <v>1</v>
      </c>
      <c r="D10" s="611">
        <f>C10+1</f>
        <v>2</v>
      </c>
      <c r="E10" s="611">
        <f>D10+1</f>
        <v>3</v>
      </c>
      <c r="F10" s="611">
        <f>E10+1</f>
        <v>4</v>
      </c>
      <c r="G10" s="611">
        <f>F10+1</f>
        <v>5</v>
      </c>
      <c r="H10" s="231"/>
      <c r="I10" s="231"/>
      <c r="J10" s="231"/>
    </row>
    <row r="11" spans="1:10" s="610" customFormat="1" ht="31.5" customHeight="1" x14ac:dyDescent="0.25">
      <c r="A11" s="612" t="s">
        <v>22</v>
      </c>
      <c r="B11" s="613" t="s">
        <v>796</v>
      </c>
      <c r="C11" s="614">
        <f>C12+C15+C18+C19+C20</f>
        <v>88618</v>
      </c>
      <c r="D11" s="614">
        <f>D12+D15+D18+D19+D20</f>
        <v>192859</v>
      </c>
      <c r="E11" s="614">
        <v>645935</v>
      </c>
      <c r="F11" s="614">
        <f>E11-C11</f>
        <v>557317</v>
      </c>
      <c r="G11" s="615">
        <f>E11/C11</f>
        <v>7.2889819224085404</v>
      </c>
      <c r="H11" s="229"/>
      <c r="I11" s="229"/>
      <c r="J11" s="229"/>
    </row>
    <row r="12" spans="1:10" s="610" customFormat="1" ht="31.5" customHeight="1" x14ac:dyDescent="0.25">
      <c r="A12" s="616" t="s">
        <v>6</v>
      </c>
      <c r="B12" s="617" t="s">
        <v>797</v>
      </c>
      <c r="C12" s="618">
        <f>SUM(C13:C14)</f>
        <v>-257450</v>
      </c>
      <c r="D12" s="618">
        <f>SUM(D13:D14)</f>
        <v>-257441</v>
      </c>
      <c r="E12" s="618">
        <v>152898</v>
      </c>
      <c r="F12" s="618">
        <f t="shared" ref="F12:F38" si="0">E12-C12</f>
        <v>410348</v>
      </c>
      <c r="G12" s="619">
        <f t="shared" ref="G12:G37" si="1">E12/C12</f>
        <v>-0.59389395999223149</v>
      </c>
      <c r="H12" s="229"/>
      <c r="I12" s="229"/>
      <c r="J12" s="229"/>
    </row>
    <row r="13" spans="1:10" s="610" customFormat="1" ht="31.5" customHeight="1" x14ac:dyDescent="0.25">
      <c r="A13" s="620" t="s">
        <v>2</v>
      </c>
      <c r="B13" s="621" t="s">
        <v>798</v>
      </c>
      <c r="C13" s="622">
        <f>'[1]16'!D13</f>
        <v>0</v>
      </c>
      <c r="D13" s="622">
        <f>'[1]16'!E13</f>
        <v>0</v>
      </c>
      <c r="E13" s="622">
        <v>3288</v>
      </c>
      <c r="F13" s="622">
        <f t="shared" si="0"/>
        <v>3288</v>
      </c>
      <c r="G13" s="623" t="e">
        <f t="shared" si="1"/>
        <v>#DIV/0!</v>
      </c>
      <c r="H13" s="229"/>
      <c r="I13" s="229"/>
      <c r="J13" s="229"/>
    </row>
    <row r="14" spans="1:10" s="610" customFormat="1" ht="31.5" customHeight="1" x14ac:dyDescent="0.25">
      <c r="A14" s="620" t="s">
        <v>2</v>
      </c>
      <c r="B14" s="621" t="s">
        <v>799</v>
      </c>
      <c r="C14" s="622">
        <f>'[1]16'!H13-'[1]15'!C14</f>
        <v>-257450</v>
      </c>
      <c r="D14" s="622">
        <f>'[1]16'!J13-'[1]15'!D14</f>
        <v>-257441</v>
      </c>
      <c r="E14" s="622">
        <v>149610</v>
      </c>
      <c r="F14" s="622">
        <f t="shared" si="0"/>
        <v>407060</v>
      </c>
      <c r="G14" s="623">
        <f t="shared" si="1"/>
        <v>-0.5811225480675859</v>
      </c>
      <c r="H14" s="229"/>
      <c r="I14" s="229"/>
      <c r="J14" s="229"/>
    </row>
    <row r="15" spans="1:10" s="610" customFormat="1" ht="31.5" customHeight="1" x14ac:dyDescent="0.25">
      <c r="A15" s="616" t="s">
        <v>4</v>
      </c>
      <c r="B15" s="617" t="s">
        <v>147</v>
      </c>
      <c r="C15" s="618">
        <f>SUM(C16:C17)</f>
        <v>346068</v>
      </c>
      <c r="D15" s="618">
        <f>SUM(D16:D17)</f>
        <v>346068</v>
      </c>
      <c r="E15" s="618">
        <v>493037</v>
      </c>
      <c r="F15" s="618">
        <f t="shared" si="0"/>
        <v>146969</v>
      </c>
      <c r="G15" s="619">
        <f t="shared" si="1"/>
        <v>1.424682432354335</v>
      </c>
      <c r="H15" s="229"/>
      <c r="I15" s="229"/>
      <c r="J15" s="229"/>
    </row>
    <row r="16" spans="1:10" s="610" customFormat="1" ht="31.5" customHeight="1" x14ac:dyDescent="0.25">
      <c r="A16" s="620">
        <v>1</v>
      </c>
      <c r="B16" s="621" t="s">
        <v>800</v>
      </c>
      <c r="C16" s="622">
        <v>257450</v>
      </c>
      <c r="D16" s="622">
        <f>C16</f>
        <v>257450</v>
      </c>
      <c r="E16" s="622">
        <v>381981</v>
      </c>
      <c r="F16" s="622">
        <f t="shared" si="0"/>
        <v>124531</v>
      </c>
      <c r="G16" s="623">
        <f t="shared" si="1"/>
        <v>1.483709458147213</v>
      </c>
      <c r="H16" s="229"/>
      <c r="I16" s="229"/>
      <c r="J16" s="229"/>
    </row>
    <row r="17" spans="1:10" s="610" customFormat="1" ht="31.5" customHeight="1" x14ac:dyDescent="0.25">
      <c r="A17" s="620">
        <f>A16+1</f>
        <v>2</v>
      </c>
      <c r="B17" s="621" t="s">
        <v>145</v>
      </c>
      <c r="C17" s="622">
        <f>71336+17282</f>
        <v>88618</v>
      </c>
      <c r="D17" s="622">
        <f>C17</f>
        <v>88618</v>
      </c>
      <c r="E17" s="622">
        <v>111056</v>
      </c>
      <c r="F17" s="622">
        <f t="shared" si="0"/>
        <v>22438</v>
      </c>
      <c r="G17" s="623">
        <f t="shared" si="1"/>
        <v>1.2531991243314</v>
      </c>
      <c r="H17" s="229"/>
      <c r="I17" s="229"/>
      <c r="J17" s="229"/>
    </row>
    <row r="18" spans="1:10" s="610" customFormat="1" ht="31.5" customHeight="1" x14ac:dyDescent="0.25">
      <c r="A18" s="616" t="s">
        <v>12</v>
      </c>
      <c r="B18" s="617" t="s">
        <v>801</v>
      </c>
      <c r="C18" s="622"/>
      <c r="D18" s="618"/>
      <c r="E18" s="622"/>
      <c r="F18" s="622">
        <f t="shared" si="0"/>
        <v>0</v>
      </c>
      <c r="G18" s="619"/>
      <c r="H18" s="229"/>
      <c r="I18" s="229"/>
      <c r="J18" s="229"/>
    </row>
    <row r="19" spans="1:10" s="610" customFormat="1" ht="31.5" customHeight="1" x14ac:dyDescent="0.25">
      <c r="A19" s="616" t="s">
        <v>10</v>
      </c>
      <c r="B19" s="617" t="s">
        <v>144</v>
      </c>
      <c r="C19" s="618"/>
      <c r="D19" s="618">
        <v>1358</v>
      </c>
      <c r="E19" s="618"/>
      <c r="F19" s="618">
        <f t="shared" si="0"/>
        <v>0</v>
      </c>
      <c r="G19" s="619"/>
      <c r="H19" s="229"/>
      <c r="I19" s="229"/>
      <c r="J19" s="229"/>
    </row>
    <row r="20" spans="1:10" s="610" customFormat="1" ht="31.5" customHeight="1" x14ac:dyDescent="0.25">
      <c r="A20" s="616" t="s">
        <v>33</v>
      </c>
      <c r="B20" s="617" t="s">
        <v>143</v>
      </c>
      <c r="C20" s="618"/>
      <c r="D20" s="618">
        <v>102874</v>
      </c>
      <c r="E20" s="618"/>
      <c r="F20" s="618">
        <f t="shared" si="0"/>
        <v>0</v>
      </c>
      <c r="G20" s="619"/>
      <c r="H20" s="229"/>
      <c r="I20" s="229"/>
      <c r="J20" s="229"/>
    </row>
    <row r="21" spans="1:10" s="610" customFormat="1" ht="31.5" customHeight="1" x14ac:dyDescent="0.25">
      <c r="A21" s="616" t="s">
        <v>8</v>
      </c>
      <c r="B21" s="617" t="s">
        <v>737</v>
      </c>
      <c r="C21" s="618">
        <f>C22+C33</f>
        <v>155140</v>
      </c>
      <c r="D21" s="618">
        <f>D22+D33+D38</f>
        <v>249032.07</v>
      </c>
      <c r="E21" s="618">
        <v>645935</v>
      </c>
      <c r="F21" s="618">
        <f t="shared" si="0"/>
        <v>490795</v>
      </c>
      <c r="G21" s="619">
        <f t="shared" si="1"/>
        <v>4.1635619440505351</v>
      </c>
      <c r="H21" s="229"/>
      <c r="I21" s="229"/>
      <c r="J21" s="229"/>
    </row>
    <row r="22" spans="1:10" s="610" customFormat="1" ht="31.5" customHeight="1" x14ac:dyDescent="0.25">
      <c r="A22" s="616" t="s">
        <v>6</v>
      </c>
      <c r="B22" s="617" t="s">
        <v>802</v>
      </c>
      <c r="C22" s="618">
        <f>SUM(C23:C32)</f>
        <v>86536</v>
      </c>
      <c r="D22" s="618">
        <f>SUM(D23:D32)</f>
        <v>103542</v>
      </c>
      <c r="E22" s="618">
        <v>534879</v>
      </c>
      <c r="F22" s="618">
        <f t="shared" si="0"/>
        <v>448343</v>
      </c>
      <c r="G22" s="619">
        <f t="shared" si="1"/>
        <v>6.1809998151058521</v>
      </c>
      <c r="H22" s="229"/>
      <c r="I22" s="229"/>
      <c r="J22" s="229"/>
    </row>
    <row r="23" spans="1:10" s="610" customFormat="1" ht="31.5" customHeight="1" x14ac:dyDescent="0.25">
      <c r="A23" s="620">
        <v>1</v>
      </c>
      <c r="B23" s="621" t="s">
        <v>803</v>
      </c>
      <c r="C23" s="622">
        <f>'[1]17'!C14</f>
        <v>0</v>
      </c>
      <c r="D23" s="622">
        <f>'[1]17'!D14</f>
        <v>0</v>
      </c>
      <c r="E23" s="622">
        <v>66243</v>
      </c>
      <c r="F23" s="622">
        <f t="shared" si="0"/>
        <v>66243</v>
      </c>
      <c r="G23" s="623" t="e">
        <f t="shared" si="1"/>
        <v>#DIV/0!</v>
      </c>
      <c r="H23" s="229"/>
      <c r="I23" s="229"/>
      <c r="J23" s="229"/>
    </row>
    <row r="24" spans="1:10" s="610" customFormat="1" ht="31.5" customHeight="1" x14ac:dyDescent="0.25">
      <c r="A24" s="620">
        <f>A23+1</f>
        <v>2</v>
      </c>
      <c r="B24" s="621" t="s">
        <v>16</v>
      </c>
      <c r="C24" s="622">
        <f>'[1]17'!C24</f>
        <v>180</v>
      </c>
      <c r="D24" s="622">
        <f>'[1]17'!D24</f>
        <v>180</v>
      </c>
      <c r="E24" s="622">
        <v>458852</v>
      </c>
      <c r="F24" s="622">
        <f t="shared" si="0"/>
        <v>458672</v>
      </c>
      <c r="G24" s="623">
        <f t="shared" si="1"/>
        <v>2549.1777777777779</v>
      </c>
      <c r="H24" s="229"/>
      <c r="I24" s="229"/>
      <c r="J24" s="229"/>
    </row>
    <row r="25" spans="1:10" s="610" customFormat="1" ht="31.5" customHeight="1" x14ac:dyDescent="0.25">
      <c r="A25" s="620">
        <f>A24+1</f>
        <v>3</v>
      </c>
      <c r="B25" s="621" t="s">
        <v>745</v>
      </c>
      <c r="C25" s="622"/>
      <c r="D25" s="622"/>
      <c r="E25" s="622"/>
      <c r="F25" s="622">
        <f t="shared" si="0"/>
        <v>0</v>
      </c>
      <c r="G25" s="619"/>
      <c r="H25" s="229"/>
      <c r="I25" s="229"/>
      <c r="J25" s="229"/>
    </row>
    <row r="26" spans="1:10" s="610" customFormat="1" ht="31.5" customHeight="1" x14ac:dyDescent="0.25">
      <c r="A26" s="620">
        <f>A25+1</f>
        <v>4</v>
      </c>
      <c r="B26" s="621" t="s">
        <v>746</v>
      </c>
      <c r="C26" s="622"/>
      <c r="D26" s="622"/>
      <c r="E26" s="622"/>
      <c r="F26" s="622">
        <f t="shared" si="0"/>
        <v>0</v>
      </c>
      <c r="G26" s="619"/>
      <c r="H26" s="229"/>
      <c r="I26" s="229"/>
      <c r="J26" s="229"/>
    </row>
    <row r="27" spans="1:10" s="610" customFormat="1" ht="31.5" customHeight="1" x14ac:dyDescent="0.25">
      <c r="A27" s="620">
        <f>A26+1</f>
        <v>5</v>
      </c>
      <c r="B27" s="621" t="s">
        <v>11</v>
      </c>
      <c r="C27" s="622">
        <f>'[1]17'!C30</f>
        <v>0</v>
      </c>
      <c r="D27" s="622">
        <f>'[1]17'!D30</f>
        <v>0</v>
      </c>
      <c r="E27" s="622">
        <v>9784</v>
      </c>
      <c r="F27" s="622">
        <f t="shared" si="0"/>
        <v>9784</v>
      </c>
      <c r="G27" s="623" t="e">
        <f t="shared" si="1"/>
        <v>#DIV/0!</v>
      </c>
      <c r="H27" s="229"/>
      <c r="I27" s="229"/>
      <c r="J27" s="229"/>
    </row>
    <row r="28" spans="1:10" s="610" customFormat="1" ht="39" customHeight="1" x14ac:dyDescent="0.25">
      <c r="A28" s="624"/>
      <c r="B28" s="625" t="s">
        <v>804</v>
      </c>
      <c r="C28" s="626"/>
      <c r="D28" s="626"/>
      <c r="E28" s="626"/>
      <c r="F28" s="626">
        <f t="shared" si="0"/>
        <v>0</v>
      </c>
      <c r="G28" s="623"/>
      <c r="H28" s="396"/>
      <c r="I28" s="396"/>
      <c r="J28" s="396"/>
    </row>
    <row r="29" spans="1:10" s="610" customFormat="1" ht="31.5" customHeight="1" x14ac:dyDescent="0.25">
      <c r="A29" s="620">
        <f>A27+1</f>
        <v>6</v>
      </c>
      <c r="B29" s="621" t="s">
        <v>9</v>
      </c>
      <c r="C29" s="622">
        <f>'[1]17'!C32</f>
        <v>86356</v>
      </c>
      <c r="D29" s="622">
        <f>'[1]17'!D32</f>
        <v>103362</v>
      </c>
      <c r="E29" s="622">
        <v>0</v>
      </c>
      <c r="F29" s="622">
        <f t="shared" si="0"/>
        <v>-86356</v>
      </c>
      <c r="G29" s="623">
        <f t="shared" si="1"/>
        <v>0</v>
      </c>
      <c r="H29" s="229"/>
      <c r="I29" s="229"/>
      <c r="J29" s="229"/>
    </row>
    <row r="30" spans="1:10" s="610" customFormat="1" ht="69.75" customHeight="1" x14ac:dyDescent="0.25">
      <c r="A30" s="620">
        <f>A29+1</f>
        <v>7</v>
      </c>
      <c r="B30" s="627" t="s">
        <v>805</v>
      </c>
      <c r="C30" s="622"/>
      <c r="D30" s="628"/>
      <c r="E30" s="622"/>
      <c r="F30" s="622">
        <f t="shared" si="0"/>
        <v>0</v>
      </c>
      <c r="G30" s="619"/>
      <c r="H30" s="229"/>
      <c r="I30" s="229"/>
      <c r="J30" s="229"/>
    </row>
    <row r="31" spans="1:10" s="610" customFormat="1" ht="31.5" customHeight="1" x14ac:dyDescent="0.25">
      <c r="A31" s="620">
        <f>A30+1</f>
        <v>8</v>
      </c>
      <c r="B31" s="621" t="s">
        <v>806</v>
      </c>
      <c r="C31" s="622"/>
      <c r="D31" s="622"/>
      <c r="E31" s="622"/>
      <c r="F31" s="622">
        <f t="shared" si="0"/>
        <v>0</v>
      </c>
      <c r="G31" s="619"/>
      <c r="H31" s="229"/>
      <c r="I31" s="229"/>
      <c r="J31" s="229"/>
    </row>
    <row r="32" spans="1:10" s="610" customFormat="1" ht="31.5" customHeight="1" x14ac:dyDescent="0.25">
      <c r="A32" s="620">
        <f>A31+1</f>
        <v>9</v>
      </c>
      <c r="B32" s="621" t="s">
        <v>807</v>
      </c>
      <c r="C32" s="622"/>
      <c r="D32" s="622"/>
      <c r="E32" s="622"/>
      <c r="F32" s="622">
        <f t="shared" si="0"/>
        <v>0</v>
      </c>
      <c r="G32" s="619"/>
      <c r="H32" s="229"/>
      <c r="I32" s="229"/>
      <c r="J32" s="229"/>
    </row>
    <row r="33" spans="1:10" s="610" customFormat="1" ht="31.5" customHeight="1" x14ac:dyDescent="0.25">
      <c r="A33" s="616" t="s">
        <v>4</v>
      </c>
      <c r="B33" s="617" t="s">
        <v>140</v>
      </c>
      <c r="C33" s="618">
        <f>C34+C35</f>
        <v>68604</v>
      </c>
      <c r="D33" s="618">
        <f>D34+D35</f>
        <v>79469.070000000007</v>
      </c>
      <c r="E33" s="618">
        <v>111056</v>
      </c>
      <c r="F33" s="618">
        <f t="shared" si="0"/>
        <v>42452</v>
      </c>
      <c r="G33" s="619">
        <f t="shared" si="1"/>
        <v>1.6187977377412395</v>
      </c>
      <c r="H33" s="229"/>
      <c r="I33" s="229"/>
      <c r="J33" s="229"/>
    </row>
    <row r="34" spans="1:10" s="610" customFormat="1" ht="31.5" customHeight="1" x14ac:dyDescent="0.25">
      <c r="A34" s="620">
        <v>1</v>
      </c>
      <c r="B34" s="621" t="s">
        <v>5</v>
      </c>
      <c r="C34" s="622">
        <f>'[1]17'!C35</f>
        <v>68604</v>
      </c>
      <c r="D34" s="622">
        <f>'[1]17'!D35</f>
        <v>79036</v>
      </c>
      <c r="E34" s="622">
        <v>40216</v>
      </c>
      <c r="F34" s="622">
        <f t="shared" si="0"/>
        <v>-28388</v>
      </c>
      <c r="G34" s="619"/>
      <c r="H34" s="229"/>
      <c r="I34" s="229"/>
      <c r="J34" s="229"/>
    </row>
    <row r="35" spans="1:10" s="610" customFormat="1" ht="31.5" customHeight="1" x14ac:dyDescent="0.25">
      <c r="A35" s="620">
        <f>A34+1</f>
        <v>2</v>
      </c>
      <c r="B35" s="621" t="s">
        <v>3</v>
      </c>
      <c r="C35" s="622">
        <f>SUM(C36:C37)</f>
        <v>0</v>
      </c>
      <c r="D35" s="622">
        <f>SUM(D36:D37)</f>
        <v>433.07</v>
      </c>
      <c r="E35" s="622">
        <v>70840</v>
      </c>
      <c r="F35" s="622">
        <f t="shared" si="0"/>
        <v>70840</v>
      </c>
      <c r="G35" s="623" t="e">
        <f t="shared" si="1"/>
        <v>#DIV/0!</v>
      </c>
      <c r="H35" s="229"/>
      <c r="I35" s="229"/>
      <c r="J35" s="229"/>
    </row>
    <row r="36" spans="1:10" s="610" customFormat="1" ht="31.5" customHeight="1" x14ac:dyDescent="0.25">
      <c r="A36" s="620" t="s">
        <v>766</v>
      </c>
      <c r="B36" s="627" t="s">
        <v>808</v>
      </c>
      <c r="C36" s="622">
        <f>'[1]17'!C40</f>
        <v>0</v>
      </c>
      <c r="D36" s="622">
        <f>'[1]17'!D40</f>
        <v>433.07</v>
      </c>
      <c r="E36" s="622">
        <v>50681</v>
      </c>
      <c r="F36" s="622">
        <f t="shared" si="0"/>
        <v>50681</v>
      </c>
      <c r="G36" s="623" t="e">
        <f t="shared" si="1"/>
        <v>#DIV/0!</v>
      </c>
      <c r="H36" s="229"/>
      <c r="I36" s="229"/>
      <c r="J36" s="229"/>
    </row>
    <row r="37" spans="1:10" s="610" customFormat="1" ht="53.25" customHeight="1" x14ac:dyDescent="0.25">
      <c r="A37" s="620" t="s">
        <v>767</v>
      </c>
      <c r="B37" s="627" t="s">
        <v>749</v>
      </c>
      <c r="C37" s="622">
        <f>'[1]17'!C41</f>
        <v>0</v>
      </c>
      <c r="D37" s="622">
        <f>'[1]17'!D41</f>
        <v>0</v>
      </c>
      <c r="E37" s="622">
        <v>20159</v>
      </c>
      <c r="F37" s="622">
        <f t="shared" si="0"/>
        <v>20159</v>
      </c>
      <c r="G37" s="623" t="e">
        <f t="shared" si="1"/>
        <v>#DIV/0!</v>
      </c>
      <c r="H37" s="229"/>
      <c r="I37" s="229"/>
      <c r="J37" s="229"/>
    </row>
    <row r="38" spans="1:10" s="610" customFormat="1" ht="31.5" customHeight="1" x14ac:dyDescent="0.25">
      <c r="A38" s="616" t="s">
        <v>12</v>
      </c>
      <c r="B38" s="617" t="s">
        <v>139</v>
      </c>
      <c r="C38" s="629">
        <f>'[1]17'!C44</f>
        <v>0</v>
      </c>
      <c r="D38" s="629">
        <v>66021</v>
      </c>
      <c r="E38" s="629">
        <v>0</v>
      </c>
      <c r="F38" s="629">
        <f t="shared" si="0"/>
        <v>0</v>
      </c>
      <c r="G38" s="619"/>
      <c r="H38" s="229"/>
      <c r="I38" s="229"/>
      <c r="J38" s="229"/>
    </row>
    <row r="39" spans="1:10" s="610" customFormat="1" ht="31.5" customHeight="1" x14ac:dyDescent="0.25">
      <c r="A39" s="630" t="s">
        <v>1</v>
      </c>
      <c r="B39" s="631" t="s">
        <v>809</v>
      </c>
      <c r="C39" s="630"/>
      <c r="D39" s="630"/>
      <c r="E39" s="632"/>
      <c r="F39" s="632"/>
      <c r="G39" s="633"/>
      <c r="H39" s="229"/>
      <c r="I39" s="229"/>
      <c r="J39" s="229"/>
    </row>
  </sheetData>
  <mergeCells count="13">
    <mergeCell ref="A1:G1"/>
    <mergeCell ref="A2:E2"/>
    <mergeCell ref="A4:E4"/>
    <mergeCell ref="D7:D9"/>
    <mergeCell ref="E7:E9"/>
    <mergeCell ref="F7:G7"/>
    <mergeCell ref="F8:F9"/>
    <mergeCell ref="G8:G9"/>
    <mergeCell ref="A3:C3"/>
    <mergeCell ref="A5:C5"/>
    <mergeCell ref="A7:A9"/>
    <mergeCell ref="B7:B9"/>
    <mergeCell ref="C7:C9"/>
  </mergeCells>
  <printOptions horizontalCentered="1"/>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W58"/>
  <sheetViews>
    <sheetView workbookViewId="0">
      <selection activeCell="A5" sqref="A5:XFD5"/>
    </sheetView>
  </sheetViews>
  <sheetFormatPr defaultColWidth="9.140625" defaultRowHeight="15" outlineLevelRow="1" x14ac:dyDescent="0.25"/>
  <cols>
    <col min="1" max="1" width="5.85546875" style="52" customWidth="1"/>
    <col min="2" max="2" width="60.85546875" style="52" customWidth="1"/>
    <col min="3" max="5" width="14.140625" style="52" hidden="1" customWidth="1"/>
    <col min="6" max="6" width="11.7109375" style="9" hidden="1" customWidth="1"/>
    <col min="7" max="8" width="9.140625" style="9" customWidth="1"/>
    <col min="9" max="10" width="9.140625" style="52" customWidth="1"/>
    <col min="11" max="12" width="12.85546875" style="52" customWidth="1"/>
    <col min="13" max="14" width="9.140625" style="52" customWidth="1"/>
    <col min="15" max="16384" width="9.140625" style="52"/>
  </cols>
  <sheetData>
    <row r="1" spans="1:23" x14ac:dyDescent="0.25">
      <c r="A1" s="636" t="s">
        <v>829</v>
      </c>
      <c r="B1" s="636"/>
      <c r="C1" s="636"/>
      <c r="D1" s="636"/>
      <c r="E1" s="636"/>
      <c r="F1" s="636"/>
      <c r="G1" s="636"/>
      <c r="H1" s="636"/>
      <c r="I1" s="636"/>
      <c r="J1" s="636"/>
      <c r="K1" s="636"/>
      <c r="L1" s="636"/>
    </row>
    <row r="3" spans="1:23" ht="18.75" x14ac:dyDescent="0.25">
      <c r="A3" s="656" t="s">
        <v>812</v>
      </c>
      <c r="B3" s="656"/>
      <c r="C3" s="656"/>
      <c r="D3" s="656"/>
      <c r="E3" s="656"/>
      <c r="F3" s="656"/>
      <c r="G3" s="656"/>
      <c r="H3" s="656"/>
      <c r="I3" s="656"/>
      <c r="J3" s="656"/>
      <c r="K3" s="656"/>
      <c r="L3" s="656"/>
      <c r="M3" s="656"/>
      <c r="N3" s="656"/>
    </row>
    <row r="4" spans="1:23" ht="17.25" hidden="1" customHeight="1" x14ac:dyDescent="0.25">
      <c r="A4" s="635" t="s">
        <v>31</v>
      </c>
      <c r="B4" s="635"/>
      <c r="C4" s="635"/>
      <c r="D4" s="635"/>
      <c r="E4" s="81"/>
    </row>
    <row r="5" spans="1:23" ht="17.25" hidden="1" customHeight="1" x14ac:dyDescent="0.25">
      <c r="A5" s="635" t="str">
        <f>'70-H'!A4:C4</f>
        <v>(Kèm theo Quyết định số       /QĐ-UBND ngày      /        /2025 của UBND huyện Đăk Tô)</v>
      </c>
      <c r="B5" s="635"/>
      <c r="C5" s="635"/>
      <c r="D5" s="635"/>
      <c r="E5" s="635"/>
      <c r="F5" s="635"/>
      <c r="G5" s="635"/>
      <c r="H5" s="635"/>
      <c r="I5" s="635"/>
      <c r="J5" s="635"/>
      <c r="K5" s="635"/>
      <c r="L5" s="635"/>
      <c r="M5" s="635"/>
      <c r="N5" s="635"/>
    </row>
    <row r="6" spans="1:23" ht="17.25" hidden="1" customHeight="1" x14ac:dyDescent="0.25">
      <c r="A6" s="635" t="str">
        <f>'70-H'!A5:C5</f>
        <v>(Kèm theo Công văn số       /TCKH ngày      /01/2022 của phòng TC-KH huyện Đăk Tô)</v>
      </c>
      <c r="B6" s="635"/>
      <c r="C6" s="635"/>
      <c r="D6" s="635"/>
      <c r="E6" s="81"/>
    </row>
    <row r="7" spans="1:23" ht="17.25" customHeight="1" x14ac:dyDescent="0.25">
      <c r="A7" s="147"/>
      <c r="B7" s="147"/>
      <c r="C7" s="147"/>
      <c r="D7" s="147"/>
      <c r="E7" s="81"/>
    </row>
    <row r="8" spans="1:23" ht="18.75" customHeight="1" x14ac:dyDescent="0.25">
      <c r="A8" s="73"/>
      <c r="D8" s="73" t="s">
        <v>30</v>
      </c>
      <c r="E8" s="73" t="s">
        <v>30</v>
      </c>
      <c r="K8" s="657" t="s">
        <v>30</v>
      </c>
      <c r="L8" s="657"/>
    </row>
    <row r="9" spans="1:23" s="563" customFormat="1" ht="42.75" customHeight="1" x14ac:dyDescent="0.25">
      <c r="A9" s="666" t="s">
        <v>29</v>
      </c>
      <c r="B9" s="664" t="s">
        <v>28</v>
      </c>
      <c r="C9" s="644" t="s">
        <v>750</v>
      </c>
      <c r="D9" s="646" t="s">
        <v>751</v>
      </c>
      <c r="E9" s="647"/>
      <c r="F9" s="648"/>
      <c r="G9" s="652" t="s">
        <v>752</v>
      </c>
      <c r="H9" s="653"/>
      <c r="I9" s="654" t="s">
        <v>753</v>
      </c>
      <c r="J9" s="655"/>
      <c r="K9" s="658" t="s">
        <v>754</v>
      </c>
      <c r="L9" s="659"/>
      <c r="M9" s="660" t="s">
        <v>755</v>
      </c>
      <c r="N9" s="659"/>
      <c r="O9" s="562"/>
      <c r="P9" s="562"/>
      <c r="Q9" s="562"/>
      <c r="R9" s="562"/>
      <c r="S9" s="562"/>
      <c r="T9" s="562"/>
      <c r="U9" s="562"/>
      <c r="V9" s="562"/>
      <c r="W9" s="562"/>
    </row>
    <row r="10" spans="1:23" s="563" customFormat="1" ht="18.75" customHeight="1" x14ac:dyDescent="0.25">
      <c r="A10" s="667"/>
      <c r="B10" s="669"/>
      <c r="C10" s="645"/>
      <c r="D10" s="649"/>
      <c r="E10" s="650"/>
      <c r="F10" s="651"/>
      <c r="G10" s="644" t="s">
        <v>169</v>
      </c>
      <c r="H10" s="644" t="s">
        <v>756</v>
      </c>
      <c r="I10" s="662" t="s">
        <v>169</v>
      </c>
      <c r="J10" s="662" t="s">
        <v>756</v>
      </c>
      <c r="K10" s="664" t="s">
        <v>169</v>
      </c>
      <c r="L10" s="664" t="s">
        <v>756</v>
      </c>
      <c r="M10" s="664" t="s">
        <v>169</v>
      </c>
      <c r="N10" s="664" t="s">
        <v>756</v>
      </c>
      <c r="O10" s="562"/>
      <c r="P10" s="562"/>
      <c r="Q10" s="562"/>
      <c r="R10" s="562"/>
      <c r="S10" s="562"/>
      <c r="T10" s="562"/>
      <c r="U10" s="562"/>
      <c r="V10" s="562"/>
      <c r="W10" s="562"/>
    </row>
    <row r="11" spans="1:23" s="563" customFormat="1" ht="28.5" customHeight="1" x14ac:dyDescent="0.25">
      <c r="A11" s="668"/>
      <c r="B11" s="665"/>
      <c r="C11" s="645"/>
      <c r="D11" s="649"/>
      <c r="E11" s="650"/>
      <c r="F11" s="651"/>
      <c r="G11" s="661"/>
      <c r="H11" s="661"/>
      <c r="I11" s="663"/>
      <c r="J11" s="663"/>
      <c r="K11" s="665"/>
      <c r="L11" s="665"/>
      <c r="M11" s="665"/>
      <c r="N11" s="665"/>
      <c r="O11" s="562"/>
      <c r="P11" s="562"/>
      <c r="Q11" s="562"/>
      <c r="R11" s="562"/>
      <c r="S11" s="562"/>
      <c r="T11" s="562"/>
      <c r="U11" s="562"/>
      <c r="V11" s="562"/>
      <c r="W11" s="562"/>
    </row>
    <row r="12" spans="1:23" s="565" customFormat="1" ht="17.25" customHeight="1" x14ac:dyDescent="0.25">
      <c r="A12" s="564" t="s">
        <v>22</v>
      </c>
      <c r="B12" s="565" t="s">
        <v>8</v>
      </c>
      <c r="C12" s="566"/>
      <c r="D12" s="566">
        <v>2021</v>
      </c>
      <c r="E12" s="567" t="s">
        <v>757</v>
      </c>
      <c r="F12" s="567">
        <v>2022</v>
      </c>
      <c r="G12" s="568">
        <v>1</v>
      </c>
      <c r="H12" s="569">
        <f>G12+1</f>
        <v>2</v>
      </c>
      <c r="I12" s="570">
        <v>1</v>
      </c>
      <c r="J12" s="571">
        <f>I12+1</f>
        <v>2</v>
      </c>
      <c r="K12" s="572">
        <f>J12+1</f>
        <v>3</v>
      </c>
      <c r="L12" s="572">
        <f>K12+1</f>
        <v>4</v>
      </c>
      <c r="M12" s="572" t="s">
        <v>758</v>
      </c>
      <c r="N12" s="572" t="s">
        <v>759</v>
      </c>
      <c r="O12" s="573"/>
      <c r="P12" s="573"/>
      <c r="Q12" s="573"/>
      <c r="R12" s="573"/>
      <c r="S12" s="573"/>
      <c r="T12" s="573"/>
      <c r="U12" s="573"/>
      <c r="V12" s="573"/>
      <c r="W12" s="573"/>
    </row>
    <row r="13" spans="1:23" s="580" customFormat="1" ht="21" customHeight="1" x14ac:dyDescent="0.25">
      <c r="A13" s="574"/>
      <c r="B13" s="575" t="s">
        <v>760</v>
      </c>
      <c r="C13" s="576"/>
      <c r="D13" s="576"/>
      <c r="E13" s="576"/>
      <c r="F13" s="576"/>
      <c r="G13" s="577">
        <f t="shared" ref="G13:L13" si="0">G14+G58</f>
        <v>145000</v>
      </c>
      <c r="H13" s="577">
        <f t="shared" si="0"/>
        <v>112571</v>
      </c>
      <c r="I13" s="578">
        <f t="shared" si="0"/>
        <v>131795</v>
      </c>
      <c r="J13" s="578">
        <f t="shared" si="0"/>
        <v>99973.049999999988</v>
      </c>
      <c r="K13" s="577">
        <f t="shared" si="0"/>
        <v>200000</v>
      </c>
      <c r="L13" s="577">
        <f t="shared" si="0"/>
        <v>152898</v>
      </c>
      <c r="M13" s="579">
        <f>K13/G13*100</f>
        <v>137.93103448275863</v>
      </c>
      <c r="N13" s="579">
        <f>L13/H13*100</f>
        <v>135.82361354167591</v>
      </c>
      <c r="P13" s="581"/>
      <c r="Q13" s="581"/>
      <c r="R13" s="581"/>
      <c r="S13" s="581"/>
      <c r="T13" s="581"/>
      <c r="U13" s="581"/>
    </row>
    <row r="14" spans="1:23" s="580" customFormat="1" ht="21" customHeight="1" x14ac:dyDescent="0.25">
      <c r="A14" s="582" t="s">
        <v>6</v>
      </c>
      <c r="B14" s="583" t="s">
        <v>168</v>
      </c>
      <c r="C14" s="584"/>
      <c r="D14" s="584">
        <f>SUM(D15:D58)</f>
        <v>3438</v>
      </c>
      <c r="E14" s="584">
        <f>SUM(E15:E58)</f>
        <v>2655.5</v>
      </c>
      <c r="F14" s="584">
        <f>SUM(F15:F58)</f>
        <v>3288</v>
      </c>
      <c r="G14" s="585">
        <f t="shared" ref="G14:L14" si="1">G15+G21+G27+G30+G37+G38+G41+G42+G48+G49+G50+G51+G52+G53+G54+G55+G56+G57</f>
        <v>145000</v>
      </c>
      <c r="H14" s="585">
        <f t="shared" si="1"/>
        <v>112571</v>
      </c>
      <c r="I14" s="586">
        <f t="shared" si="1"/>
        <v>131795</v>
      </c>
      <c r="J14" s="586">
        <f t="shared" si="1"/>
        <v>99973.049999999988</v>
      </c>
      <c r="K14" s="585">
        <f t="shared" si="1"/>
        <v>200000</v>
      </c>
      <c r="L14" s="585">
        <f t="shared" si="1"/>
        <v>152898</v>
      </c>
      <c r="M14" s="587">
        <f t="shared" ref="M14:N57" si="2">K14/G14*100</f>
        <v>137.93103448275863</v>
      </c>
      <c r="N14" s="587">
        <f t="shared" si="2"/>
        <v>135.82361354167591</v>
      </c>
      <c r="O14" s="581"/>
      <c r="P14" s="581"/>
      <c r="Q14" s="581"/>
      <c r="S14" s="581"/>
      <c r="T14" s="581"/>
      <c r="U14" s="581"/>
      <c r="V14" s="581"/>
      <c r="W14" s="581"/>
    </row>
    <row r="15" spans="1:23" s="580" customFormat="1" ht="21" customHeight="1" x14ac:dyDescent="0.25">
      <c r="A15" s="582">
        <v>1</v>
      </c>
      <c r="B15" s="583" t="s">
        <v>761</v>
      </c>
      <c r="C15" s="584"/>
      <c r="D15" s="584"/>
      <c r="E15" s="584"/>
      <c r="F15" s="584"/>
      <c r="G15" s="587">
        <f t="shared" ref="G15:L15" si="3">SUM(G16:G20)-G18</f>
        <v>2430</v>
      </c>
      <c r="H15" s="587">
        <f t="shared" si="3"/>
        <v>490</v>
      </c>
      <c r="I15" s="588">
        <f>SUM(I16:I20)-I18</f>
        <v>1560</v>
      </c>
      <c r="J15" s="588">
        <f t="shared" si="3"/>
        <v>178.6</v>
      </c>
      <c r="K15" s="587">
        <f t="shared" si="3"/>
        <v>1300</v>
      </c>
      <c r="L15" s="587">
        <f t="shared" si="3"/>
        <v>182</v>
      </c>
      <c r="M15" s="587">
        <f t="shared" si="2"/>
        <v>53.497942386831276</v>
      </c>
      <c r="N15" s="587">
        <f t="shared" si="2"/>
        <v>37.142857142857146</v>
      </c>
      <c r="O15" s="581"/>
      <c r="P15" s="581"/>
      <c r="Q15" s="581"/>
      <c r="R15" s="581"/>
      <c r="S15" s="581"/>
      <c r="T15" s="581"/>
      <c r="U15" s="581"/>
      <c r="V15" s="581"/>
      <c r="W15" s="581"/>
    </row>
    <row r="16" spans="1:23" s="563" customFormat="1" ht="18.75" customHeight="1" x14ac:dyDescent="0.25">
      <c r="A16" s="589" t="s">
        <v>45</v>
      </c>
      <c r="B16" s="590" t="s">
        <v>167</v>
      </c>
      <c r="C16" s="591"/>
      <c r="D16" s="591"/>
      <c r="E16" s="591"/>
      <c r="F16" s="591"/>
      <c r="G16" s="590">
        <v>1930</v>
      </c>
      <c r="H16" s="590">
        <v>290</v>
      </c>
      <c r="I16" s="592">
        <v>900</v>
      </c>
      <c r="J16" s="592">
        <f>I16*15%</f>
        <v>135</v>
      </c>
      <c r="K16" s="590">
        <v>1020</v>
      </c>
      <c r="L16" s="590">
        <v>153</v>
      </c>
      <c r="M16" s="590">
        <f t="shared" si="2"/>
        <v>52.849740932642483</v>
      </c>
      <c r="N16" s="590">
        <f t="shared" si="2"/>
        <v>52.758620689655174</v>
      </c>
      <c r="O16" s="562"/>
      <c r="P16" s="562"/>
      <c r="Q16" s="562"/>
      <c r="R16" s="562"/>
      <c r="S16" s="562"/>
      <c r="T16" s="562"/>
      <c r="U16" s="562"/>
      <c r="V16" s="562"/>
      <c r="W16" s="562"/>
    </row>
    <row r="17" spans="1:23" s="563" customFormat="1" ht="18.75" customHeight="1" x14ac:dyDescent="0.25">
      <c r="A17" s="589" t="s">
        <v>44</v>
      </c>
      <c r="B17" s="590" t="s">
        <v>166</v>
      </c>
      <c r="C17" s="591"/>
      <c r="D17" s="591"/>
      <c r="E17" s="591"/>
      <c r="F17" s="591"/>
      <c r="G17" s="590"/>
      <c r="H17" s="590"/>
      <c r="I17" s="592">
        <v>60</v>
      </c>
      <c r="J17" s="592">
        <f>I17*15%</f>
        <v>9</v>
      </c>
      <c r="K17" s="590">
        <v>60</v>
      </c>
      <c r="L17" s="590">
        <v>9</v>
      </c>
      <c r="M17" s="590"/>
      <c r="N17" s="590"/>
      <c r="O17" s="562"/>
      <c r="P17" s="562"/>
      <c r="Q17" s="562"/>
      <c r="R17" s="562"/>
      <c r="S17" s="562"/>
      <c r="T17" s="562"/>
      <c r="U17" s="562"/>
      <c r="V17" s="562"/>
      <c r="W17" s="562"/>
    </row>
    <row r="18" spans="1:23" s="563" customFormat="1" ht="18.75" customHeight="1" x14ac:dyDescent="0.25">
      <c r="A18" s="589" t="s">
        <v>43</v>
      </c>
      <c r="B18" s="590" t="s">
        <v>165</v>
      </c>
      <c r="C18" s="591"/>
      <c r="D18" s="591"/>
      <c r="E18" s="591"/>
      <c r="F18" s="591"/>
      <c r="G18" s="590">
        <v>500</v>
      </c>
      <c r="H18" s="590">
        <v>200</v>
      </c>
      <c r="I18" s="592">
        <v>600</v>
      </c>
      <c r="J18" s="592">
        <v>34.6</v>
      </c>
      <c r="K18" s="590">
        <f>SUM(K19:K20)</f>
        <v>220</v>
      </c>
      <c r="L18" s="590">
        <f>SUM(L19:L20)</f>
        <v>20</v>
      </c>
      <c r="M18" s="590">
        <f t="shared" si="2"/>
        <v>44</v>
      </c>
      <c r="N18" s="590">
        <f t="shared" si="2"/>
        <v>10</v>
      </c>
      <c r="O18" s="562"/>
      <c r="P18" s="562"/>
      <c r="Q18" s="562"/>
      <c r="R18" s="562"/>
      <c r="S18" s="562"/>
      <c r="T18" s="562"/>
      <c r="U18" s="562"/>
      <c r="V18" s="562"/>
      <c r="W18" s="562"/>
    </row>
    <row r="19" spans="1:23" s="598" customFormat="1" ht="18.75" customHeight="1" x14ac:dyDescent="0.25">
      <c r="A19" s="593" t="s">
        <v>2</v>
      </c>
      <c r="B19" s="594" t="s">
        <v>762</v>
      </c>
      <c r="C19" s="595"/>
      <c r="D19" s="595"/>
      <c r="E19" s="595"/>
      <c r="F19" s="595"/>
      <c r="G19" s="594">
        <v>300</v>
      </c>
      <c r="H19" s="594">
        <v>0</v>
      </c>
      <c r="I19" s="596">
        <f>600-I20</f>
        <v>565.4</v>
      </c>
      <c r="J19" s="596"/>
      <c r="K19" s="594">
        <v>200</v>
      </c>
      <c r="L19" s="594">
        <v>0</v>
      </c>
      <c r="M19" s="594">
        <f t="shared" si="2"/>
        <v>66.666666666666657</v>
      </c>
      <c r="N19" s="594"/>
      <c r="O19" s="597"/>
      <c r="P19" s="597"/>
      <c r="Q19" s="597"/>
      <c r="R19" s="597"/>
      <c r="S19" s="597"/>
      <c r="T19" s="597"/>
      <c r="U19" s="597"/>
      <c r="V19" s="597"/>
      <c r="W19" s="597"/>
    </row>
    <row r="20" spans="1:23" s="598" customFormat="1" ht="18.75" customHeight="1" x14ac:dyDescent="0.25">
      <c r="A20" s="593" t="s">
        <v>2</v>
      </c>
      <c r="B20" s="594" t="s">
        <v>763</v>
      </c>
      <c r="C20" s="595" t="s">
        <v>764</v>
      </c>
      <c r="D20" s="595">
        <f>H20</f>
        <v>200</v>
      </c>
      <c r="E20" s="595">
        <f>J20</f>
        <v>34.6</v>
      </c>
      <c r="F20" s="595">
        <f>L20</f>
        <v>20</v>
      </c>
      <c r="G20" s="594">
        <v>200</v>
      </c>
      <c r="H20" s="594">
        <f>G20</f>
        <v>200</v>
      </c>
      <c r="I20" s="596">
        <v>34.6</v>
      </c>
      <c r="J20" s="596">
        <v>34.6</v>
      </c>
      <c r="K20" s="594">
        <v>20</v>
      </c>
      <c r="L20" s="594">
        <f>K20</f>
        <v>20</v>
      </c>
      <c r="M20" s="594">
        <f t="shared" si="2"/>
        <v>10</v>
      </c>
      <c r="N20" s="594">
        <f t="shared" si="2"/>
        <v>10</v>
      </c>
      <c r="O20" s="597"/>
      <c r="P20" s="597"/>
      <c r="Q20" s="597"/>
      <c r="R20" s="597"/>
      <c r="S20" s="597"/>
      <c r="T20" s="597"/>
      <c r="U20" s="597"/>
      <c r="V20" s="597"/>
      <c r="W20" s="597"/>
    </row>
    <row r="21" spans="1:23" s="580" customFormat="1" ht="21" customHeight="1" x14ac:dyDescent="0.25">
      <c r="A21" s="582">
        <f>A15+1</f>
        <v>2</v>
      </c>
      <c r="B21" s="583" t="s">
        <v>765</v>
      </c>
      <c r="C21" s="584"/>
      <c r="D21" s="584"/>
      <c r="E21" s="584"/>
      <c r="F21" s="584"/>
      <c r="G21" s="587">
        <f t="shared" ref="G21:L21" si="4">SUM(G22:G26)-G24</f>
        <v>780</v>
      </c>
      <c r="H21" s="587">
        <f t="shared" si="4"/>
        <v>151</v>
      </c>
      <c r="I21" s="588">
        <f t="shared" si="4"/>
        <v>1036</v>
      </c>
      <c r="J21" s="588">
        <f t="shared" si="4"/>
        <v>149.30000000000001</v>
      </c>
      <c r="K21" s="587">
        <f t="shared" si="4"/>
        <v>850</v>
      </c>
      <c r="L21" s="587">
        <f t="shared" si="4"/>
        <v>136</v>
      </c>
      <c r="M21" s="587">
        <f t="shared" si="2"/>
        <v>108.97435897435896</v>
      </c>
      <c r="N21" s="587">
        <f t="shared" si="2"/>
        <v>90.066225165562912</v>
      </c>
      <c r="O21" s="581"/>
      <c r="P21" s="581"/>
      <c r="Q21" s="581"/>
      <c r="R21" s="581"/>
      <c r="S21" s="581"/>
      <c r="T21" s="581"/>
      <c r="U21" s="581"/>
      <c r="V21" s="581"/>
      <c r="W21" s="581"/>
    </row>
    <row r="22" spans="1:23" s="563" customFormat="1" ht="18.75" customHeight="1" x14ac:dyDescent="0.25">
      <c r="A22" s="589" t="s">
        <v>766</v>
      </c>
      <c r="B22" s="590" t="s">
        <v>167</v>
      </c>
      <c r="C22" s="591"/>
      <c r="D22" s="591"/>
      <c r="E22" s="591"/>
      <c r="F22" s="591"/>
      <c r="G22" s="590">
        <v>240</v>
      </c>
      <c r="H22" s="590">
        <v>36</v>
      </c>
      <c r="I22" s="592">
        <v>175</v>
      </c>
      <c r="J22" s="592">
        <v>26.3</v>
      </c>
      <c r="K22" s="590">
        <v>150</v>
      </c>
      <c r="L22" s="590">
        <v>23</v>
      </c>
      <c r="M22" s="590">
        <f t="shared" si="2"/>
        <v>62.5</v>
      </c>
      <c r="N22" s="590">
        <f t="shared" si="2"/>
        <v>63.888888888888886</v>
      </c>
      <c r="O22" s="562"/>
      <c r="P22" s="562"/>
      <c r="Q22" s="562"/>
      <c r="R22" s="562"/>
      <c r="S22" s="562"/>
      <c r="T22" s="562"/>
      <c r="U22" s="562"/>
      <c r="V22" s="562"/>
      <c r="W22" s="562"/>
    </row>
    <row r="23" spans="1:23" s="563" customFormat="1" ht="18.75" customHeight="1" x14ac:dyDescent="0.25">
      <c r="A23" s="589" t="s">
        <v>767</v>
      </c>
      <c r="B23" s="590" t="s">
        <v>166</v>
      </c>
      <c r="C23" s="591"/>
      <c r="D23" s="591"/>
      <c r="E23" s="591"/>
      <c r="F23" s="591"/>
      <c r="G23" s="590">
        <v>500</v>
      </c>
      <c r="H23" s="590">
        <v>75</v>
      </c>
      <c r="I23" s="592">
        <v>820</v>
      </c>
      <c r="J23" s="592">
        <v>123</v>
      </c>
      <c r="K23" s="590">
        <v>690</v>
      </c>
      <c r="L23" s="590">
        <v>103</v>
      </c>
      <c r="M23" s="590">
        <f t="shared" si="2"/>
        <v>138</v>
      </c>
      <c r="N23" s="590">
        <f t="shared" si="2"/>
        <v>137.33333333333334</v>
      </c>
      <c r="O23" s="562"/>
      <c r="P23" s="562"/>
      <c r="Q23" s="562"/>
      <c r="R23" s="562"/>
      <c r="S23" s="562"/>
      <c r="T23" s="562"/>
      <c r="U23" s="562"/>
      <c r="V23" s="562"/>
      <c r="W23" s="562"/>
    </row>
    <row r="24" spans="1:23" s="563" customFormat="1" ht="18.75" customHeight="1" x14ac:dyDescent="0.25">
      <c r="A24" s="589" t="s">
        <v>768</v>
      </c>
      <c r="B24" s="590" t="s">
        <v>165</v>
      </c>
      <c r="C24" s="591"/>
      <c r="D24" s="591"/>
      <c r="E24" s="591"/>
      <c r="F24" s="591"/>
      <c r="G24" s="590">
        <f t="shared" ref="G24:L24" si="5">SUM(G25:G26)</f>
        <v>40</v>
      </c>
      <c r="H24" s="590">
        <f t="shared" si="5"/>
        <v>40</v>
      </c>
      <c r="I24" s="592">
        <f t="shared" si="5"/>
        <v>41</v>
      </c>
      <c r="J24" s="592">
        <f t="shared" si="5"/>
        <v>0</v>
      </c>
      <c r="K24" s="590">
        <f t="shared" si="5"/>
        <v>10</v>
      </c>
      <c r="L24" s="590">
        <f t="shared" si="5"/>
        <v>10</v>
      </c>
      <c r="M24" s="590">
        <f t="shared" si="2"/>
        <v>25</v>
      </c>
      <c r="N24" s="590"/>
      <c r="O24" s="562"/>
      <c r="P24" s="562"/>
      <c r="Q24" s="562"/>
      <c r="R24" s="562"/>
      <c r="S24" s="562"/>
      <c r="T24" s="562"/>
      <c r="U24" s="562"/>
      <c r="V24" s="562"/>
      <c r="W24" s="562"/>
    </row>
    <row r="25" spans="1:23" s="598" customFormat="1" ht="18.75" customHeight="1" outlineLevel="1" x14ac:dyDescent="0.25">
      <c r="A25" s="593" t="s">
        <v>2</v>
      </c>
      <c r="B25" s="594" t="s">
        <v>769</v>
      </c>
      <c r="C25" s="595"/>
      <c r="D25" s="595"/>
      <c r="E25" s="595"/>
      <c r="F25" s="595"/>
      <c r="G25" s="594">
        <v>0</v>
      </c>
      <c r="H25" s="594"/>
      <c r="I25" s="596"/>
      <c r="J25" s="596"/>
      <c r="K25" s="594">
        <v>0</v>
      </c>
      <c r="L25" s="594"/>
      <c r="M25" s="594"/>
      <c r="N25" s="594"/>
      <c r="O25" s="597"/>
      <c r="P25" s="597"/>
      <c r="Q25" s="597"/>
      <c r="R25" s="597"/>
      <c r="S25" s="597"/>
      <c r="T25" s="597"/>
      <c r="U25" s="597"/>
      <c r="V25" s="597"/>
      <c r="W25" s="597"/>
    </row>
    <row r="26" spans="1:23" s="598" customFormat="1" ht="18.75" customHeight="1" outlineLevel="1" x14ac:dyDescent="0.25">
      <c r="A26" s="593" t="s">
        <v>2</v>
      </c>
      <c r="B26" s="594" t="s">
        <v>763</v>
      </c>
      <c r="C26" s="595" t="s">
        <v>764</v>
      </c>
      <c r="D26" s="595">
        <f>H26</f>
        <v>40</v>
      </c>
      <c r="E26" s="595">
        <f>J26</f>
        <v>0</v>
      </c>
      <c r="F26" s="595">
        <f>L26</f>
        <v>10</v>
      </c>
      <c r="G26" s="594">
        <v>40</v>
      </c>
      <c r="H26" s="594">
        <f>G26</f>
        <v>40</v>
      </c>
      <c r="I26" s="596">
        <v>41</v>
      </c>
      <c r="J26" s="596">
        <v>0</v>
      </c>
      <c r="K26" s="594">
        <v>10</v>
      </c>
      <c r="L26" s="594">
        <f>K26</f>
        <v>10</v>
      </c>
      <c r="M26" s="594">
        <f t="shared" si="2"/>
        <v>25</v>
      </c>
      <c r="N26" s="594"/>
      <c r="O26" s="597"/>
      <c r="P26" s="597"/>
      <c r="Q26" s="597"/>
      <c r="R26" s="597"/>
      <c r="S26" s="597"/>
      <c r="T26" s="597"/>
      <c r="U26" s="597"/>
      <c r="V26" s="597"/>
      <c r="W26" s="597"/>
    </row>
    <row r="27" spans="1:23" s="580" customFormat="1" ht="21" customHeight="1" x14ac:dyDescent="0.25">
      <c r="A27" s="582">
        <f>A21+1</f>
        <v>3</v>
      </c>
      <c r="B27" s="583" t="s">
        <v>770</v>
      </c>
      <c r="C27" s="584"/>
      <c r="D27" s="584"/>
      <c r="E27" s="584"/>
      <c r="F27" s="584"/>
      <c r="G27" s="587"/>
      <c r="H27" s="587"/>
      <c r="I27" s="588"/>
      <c r="J27" s="588"/>
      <c r="K27" s="587"/>
      <c r="L27" s="587"/>
      <c r="M27" s="587"/>
      <c r="N27" s="587"/>
      <c r="O27" s="581"/>
      <c r="P27" s="581"/>
      <c r="Q27" s="581"/>
      <c r="R27" s="581"/>
      <c r="S27" s="581"/>
      <c r="T27" s="581"/>
      <c r="U27" s="581"/>
      <c r="V27" s="581"/>
      <c r="W27" s="581"/>
    </row>
    <row r="28" spans="1:23" s="563" customFormat="1" ht="18.75" customHeight="1" x14ac:dyDescent="0.25">
      <c r="A28" s="589" t="s">
        <v>771</v>
      </c>
      <c r="B28" s="590" t="s">
        <v>167</v>
      </c>
      <c r="C28" s="591"/>
      <c r="D28" s="591"/>
      <c r="E28" s="591"/>
      <c r="F28" s="591"/>
      <c r="G28" s="590"/>
      <c r="H28" s="590"/>
      <c r="I28" s="592"/>
      <c r="J28" s="592"/>
      <c r="K28" s="590"/>
      <c r="L28" s="590"/>
      <c r="M28" s="590"/>
      <c r="N28" s="590"/>
      <c r="O28" s="562"/>
      <c r="P28" s="562"/>
      <c r="Q28" s="562"/>
      <c r="R28" s="562"/>
      <c r="S28" s="562"/>
      <c r="T28" s="562"/>
      <c r="U28" s="562"/>
      <c r="V28" s="562"/>
      <c r="W28" s="562"/>
    </row>
    <row r="29" spans="1:23" s="563" customFormat="1" ht="18.75" customHeight="1" x14ac:dyDescent="0.25">
      <c r="A29" s="589" t="s">
        <v>772</v>
      </c>
      <c r="B29" s="590" t="s">
        <v>166</v>
      </c>
      <c r="C29" s="591"/>
      <c r="D29" s="591"/>
      <c r="E29" s="591"/>
      <c r="F29" s="591"/>
      <c r="G29" s="590"/>
      <c r="H29" s="590"/>
      <c r="I29" s="592"/>
      <c r="J29" s="592"/>
      <c r="K29" s="590"/>
      <c r="L29" s="590"/>
      <c r="M29" s="590"/>
      <c r="N29" s="590"/>
      <c r="O29" s="562"/>
      <c r="P29" s="562"/>
      <c r="Q29" s="562"/>
      <c r="R29" s="562"/>
      <c r="S29" s="562"/>
      <c r="T29" s="562"/>
      <c r="U29" s="562"/>
      <c r="V29" s="562"/>
      <c r="W29" s="562"/>
    </row>
    <row r="30" spans="1:23" s="580" customFormat="1" ht="21" customHeight="1" x14ac:dyDescent="0.25">
      <c r="A30" s="582">
        <f>A27+1</f>
        <v>4</v>
      </c>
      <c r="B30" s="583" t="s">
        <v>773</v>
      </c>
      <c r="C30" s="584"/>
      <c r="D30" s="584"/>
      <c r="E30" s="584"/>
      <c r="F30" s="584"/>
      <c r="G30" s="587">
        <f t="shared" ref="G30:L30" si="6">SUM(G31:G36)-G34</f>
        <v>82300</v>
      </c>
      <c r="H30" s="587">
        <f t="shared" si="6"/>
        <v>68980</v>
      </c>
      <c r="I30" s="588">
        <f t="shared" si="6"/>
        <v>84415</v>
      </c>
      <c r="J30" s="588">
        <f t="shared" si="6"/>
        <v>70529.25</v>
      </c>
      <c r="K30" s="587">
        <f t="shared" si="6"/>
        <v>95500</v>
      </c>
      <c r="L30" s="587">
        <f t="shared" si="6"/>
        <v>80200</v>
      </c>
      <c r="M30" s="587">
        <f t="shared" si="2"/>
        <v>116.03888213851764</v>
      </c>
      <c r="N30" s="587">
        <f t="shared" si="2"/>
        <v>116.26558422731226</v>
      </c>
      <c r="O30" s="581"/>
      <c r="P30" s="581"/>
      <c r="Q30" s="581"/>
      <c r="R30" s="581"/>
      <c r="S30" s="581"/>
      <c r="T30" s="581"/>
      <c r="U30" s="581"/>
      <c r="V30" s="581"/>
      <c r="W30" s="581"/>
    </row>
    <row r="31" spans="1:23" s="563" customFormat="1" ht="18.75" customHeight="1" x14ac:dyDescent="0.25">
      <c r="A31" s="589" t="s">
        <v>774</v>
      </c>
      <c r="B31" s="590" t="s">
        <v>167</v>
      </c>
      <c r="C31" s="591"/>
      <c r="D31" s="591"/>
      <c r="E31" s="591"/>
      <c r="F31" s="591"/>
      <c r="G31" s="590">
        <v>72000</v>
      </c>
      <c r="H31" s="590">
        <v>61200</v>
      </c>
      <c r="I31" s="592">
        <v>72000</v>
      </c>
      <c r="J31" s="592">
        <f>I31*85%</f>
        <v>61200</v>
      </c>
      <c r="K31" s="590">
        <v>84690</v>
      </c>
      <c r="L31" s="590">
        <v>71986.5</v>
      </c>
      <c r="M31" s="590">
        <f t="shared" si="2"/>
        <v>117.625</v>
      </c>
      <c r="N31" s="590">
        <f t="shared" si="2"/>
        <v>117.625</v>
      </c>
      <c r="O31" s="562"/>
      <c r="P31" s="562"/>
      <c r="Q31" s="562"/>
      <c r="R31" s="562"/>
      <c r="S31" s="562"/>
      <c r="T31" s="562"/>
      <c r="U31" s="562"/>
      <c r="V31" s="562"/>
      <c r="W31" s="562"/>
    </row>
    <row r="32" spans="1:23" s="563" customFormat="1" ht="18.75" customHeight="1" x14ac:dyDescent="0.25">
      <c r="A32" s="589" t="s">
        <v>775</v>
      </c>
      <c r="B32" s="590" t="s">
        <v>166</v>
      </c>
      <c r="C32" s="591"/>
      <c r="D32" s="591"/>
      <c r="E32" s="591"/>
      <c r="F32" s="591"/>
      <c r="G32" s="590">
        <v>2000</v>
      </c>
      <c r="H32" s="590">
        <v>1700</v>
      </c>
      <c r="I32" s="592">
        <v>3605</v>
      </c>
      <c r="J32" s="592">
        <f>I32*85%</f>
        <v>3064.25</v>
      </c>
      <c r="K32" s="590">
        <v>2110</v>
      </c>
      <c r="L32" s="590">
        <v>1793.5</v>
      </c>
      <c r="M32" s="590">
        <f t="shared" si="2"/>
        <v>105.5</v>
      </c>
      <c r="N32" s="590">
        <f t="shared" si="2"/>
        <v>105.5</v>
      </c>
      <c r="O32" s="562"/>
      <c r="P32" s="562"/>
      <c r="Q32" s="562"/>
      <c r="R32" s="562"/>
      <c r="S32" s="562"/>
      <c r="T32" s="562"/>
      <c r="U32" s="562"/>
      <c r="V32" s="562"/>
      <c r="W32" s="562"/>
    </row>
    <row r="33" spans="1:23" s="563" customFormat="1" ht="18.75" customHeight="1" x14ac:dyDescent="0.25">
      <c r="A33" s="589" t="s">
        <v>776</v>
      </c>
      <c r="B33" s="590" t="s">
        <v>777</v>
      </c>
      <c r="C33" s="591"/>
      <c r="D33" s="591"/>
      <c r="E33" s="591"/>
      <c r="F33" s="591"/>
      <c r="G33" s="590">
        <v>100</v>
      </c>
      <c r="H33" s="590">
        <v>100</v>
      </c>
      <c r="I33" s="592">
        <v>110</v>
      </c>
      <c r="J33" s="592">
        <v>110</v>
      </c>
      <c r="K33" s="590">
        <v>100</v>
      </c>
      <c r="L33" s="590">
        <v>100</v>
      </c>
      <c r="M33" s="590">
        <f t="shared" si="2"/>
        <v>100</v>
      </c>
      <c r="N33" s="590">
        <f t="shared" si="2"/>
        <v>100</v>
      </c>
      <c r="O33" s="562"/>
      <c r="P33" s="562"/>
      <c r="Q33" s="562"/>
      <c r="R33" s="562"/>
      <c r="S33" s="562"/>
      <c r="T33" s="562"/>
      <c r="U33" s="562"/>
      <c r="V33" s="562"/>
      <c r="W33" s="562"/>
    </row>
    <row r="34" spans="1:23" s="563" customFormat="1" ht="18.75" customHeight="1" x14ac:dyDescent="0.25">
      <c r="A34" s="589" t="s">
        <v>778</v>
      </c>
      <c r="B34" s="590" t="s">
        <v>165</v>
      </c>
      <c r="C34" s="591"/>
      <c r="D34" s="591"/>
      <c r="E34" s="591"/>
      <c r="F34" s="591"/>
      <c r="G34" s="590">
        <f>SUM(G35:G36)</f>
        <v>8200</v>
      </c>
      <c r="H34" s="590">
        <f>SUM(H35:H36)</f>
        <v>5980</v>
      </c>
      <c r="I34" s="592">
        <v>10690</v>
      </c>
      <c r="J34" s="592">
        <v>7396.96</v>
      </c>
      <c r="K34" s="590">
        <f>SUM(K35:K36)</f>
        <v>8600</v>
      </c>
      <c r="L34" s="590">
        <f>SUM(L35:L36)</f>
        <v>6320</v>
      </c>
      <c r="M34" s="590">
        <f t="shared" si="2"/>
        <v>104.8780487804878</v>
      </c>
      <c r="N34" s="590">
        <f t="shared" si="2"/>
        <v>105.68561872909699</v>
      </c>
      <c r="O34" s="562"/>
      <c r="P34" s="562"/>
      <c r="Q34" s="562"/>
      <c r="R34" s="562"/>
      <c r="S34" s="562"/>
      <c r="T34" s="562"/>
      <c r="U34" s="562"/>
      <c r="V34" s="562"/>
      <c r="W34" s="562"/>
    </row>
    <row r="35" spans="1:23" s="598" customFormat="1" ht="18.75" customHeight="1" x14ac:dyDescent="0.25">
      <c r="A35" s="593" t="s">
        <v>2</v>
      </c>
      <c r="B35" s="594" t="s">
        <v>762</v>
      </c>
      <c r="C35" s="595"/>
      <c r="D35" s="595"/>
      <c r="E35" s="595"/>
      <c r="F35" s="595"/>
      <c r="G35" s="594">
        <v>7400</v>
      </c>
      <c r="H35" s="594">
        <v>5180</v>
      </c>
      <c r="I35" s="596">
        <v>8700</v>
      </c>
      <c r="J35" s="596">
        <v>6155</v>
      </c>
      <c r="K35" s="594">
        <v>7600</v>
      </c>
      <c r="L35" s="594">
        <f>K35*70%</f>
        <v>5320</v>
      </c>
      <c r="M35" s="594">
        <f t="shared" si="2"/>
        <v>102.70270270270269</v>
      </c>
      <c r="N35" s="594">
        <f t="shared" si="2"/>
        <v>102.70270270270269</v>
      </c>
      <c r="O35" s="597"/>
      <c r="P35" s="597"/>
      <c r="Q35" s="597"/>
      <c r="R35" s="597"/>
      <c r="S35" s="597"/>
      <c r="T35" s="597"/>
      <c r="U35" s="597"/>
      <c r="V35" s="597"/>
      <c r="W35" s="597"/>
    </row>
    <row r="36" spans="1:23" s="598" customFormat="1" ht="18.75" customHeight="1" x14ac:dyDescent="0.25">
      <c r="A36" s="593" t="s">
        <v>2</v>
      </c>
      <c r="B36" s="594" t="s">
        <v>763</v>
      </c>
      <c r="C36" s="595" t="s">
        <v>764</v>
      </c>
      <c r="D36" s="595">
        <f>H36</f>
        <v>800</v>
      </c>
      <c r="E36" s="595">
        <f>J36</f>
        <v>0</v>
      </c>
      <c r="F36" s="595">
        <f>L36</f>
        <v>1000</v>
      </c>
      <c r="G36" s="594">
        <v>800</v>
      </c>
      <c r="H36" s="594">
        <v>800</v>
      </c>
      <c r="I36" s="596"/>
      <c r="J36" s="596"/>
      <c r="K36" s="594">
        <v>1000</v>
      </c>
      <c r="L36" s="594">
        <f>K36</f>
        <v>1000</v>
      </c>
      <c r="M36" s="594"/>
      <c r="N36" s="594"/>
      <c r="O36" s="597"/>
      <c r="P36" s="597"/>
      <c r="Q36" s="597"/>
      <c r="R36" s="597"/>
      <c r="S36" s="597"/>
      <c r="T36" s="597"/>
      <c r="U36" s="597"/>
      <c r="V36" s="597"/>
      <c r="W36" s="597"/>
    </row>
    <row r="37" spans="1:23" s="580" customFormat="1" ht="21" customHeight="1" x14ac:dyDescent="0.25">
      <c r="A37" s="582">
        <f>A30+1</f>
        <v>5</v>
      </c>
      <c r="B37" s="583" t="s">
        <v>164</v>
      </c>
      <c r="C37" s="584"/>
      <c r="D37" s="584"/>
      <c r="E37" s="584"/>
      <c r="F37" s="584"/>
      <c r="G37" s="587">
        <v>4700</v>
      </c>
      <c r="H37" s="587">
        <v>4230</v>
      </c>
      <c r="I37" s="588">
        <v>5500</v>
      </c>
      <c r="J37" s="588">
        <f>I37*85%</f>
        <v>4675</v>
      </c>
      <c r="K37" s="587">
        <v>4400</v>
      </c>
      <c r="L37" s="587">
        <f>K37*90%</f>
        <v>3960</v>
      </c>
      <c r="M37" s="587">
        <f t="shared" si="2"/>
        <v>93.61702127659575</v>
      </c>
      <c r="N37" s="587">
        <f t="shared" si="2"/>
        <v>93.61702127659575</v>
      </c>
      <c r="O37" s="581"/>
      <c r="P37" s="581"/>
      <c r="Q37" s="581"/>
      <c r="R37" s="581"/>
      <c r="S37" s="581"/>
      <c r="T37" s="581"/>
      <c r="U37" s="581"/>
      <c r="V37" s="581"/>
      <c r="W37" s="581"/>
    </row>
    <row r="38" spans="1:23" s="580" customFormat="1" ht="21" customHeight="1" x14ac:dyDescent="0.25">
      <c r="A38" s="582">
        <f>A37+1</f>
        <v>6</v>
      </c>
      <c r="B38" s="583" t="s">
        <v>163</v>
      </c>
      <c r="C38" s="584"/>
      <c r="D38" s="584"/>
      <c r="E38" s="584"/>
      <c r="F38" s="584"/>
      <c r="G38" s="587">
        <v>6500</v>
      </c>
      <c r="H38" s="587"/>
      <c r="I38" s="588">
        <v>7500</v>
      </c>
      <c r="J38" s="588"/>
      <c r="K38" s="587">
        <v>16000</v>
      </c>
      <c r="L38" s="587"/>
      <c r="M38" s="587">
        <f t="shared" si="2"/>
        <v>246.15384615384616</v>
      </c>
      <c r="N38" s="587"/>
      <c r="P38" s="581"/>
      <c r="Q38" s="581"/>
      <c r="R38" s="581"/>
      <c r="S38" s="581"/>
      <c r="T38" s="581"/>
      <c r="U38" s="581"/>
      <c r="V38" s="581"/>
      <c r="W38" s="581"/>
    </row>
    <row r="39" spans="1:23" s="598" customFormat="1" ht="18.75" customHeight="1" x14ac:dyDescent="0.25">
      <c r="A39" s="593" t="s">
        <v>2</v>
      </c>
      <c r="B39" s="594" t="s">
        <v>779</v>
      </c>
      <c r="C39" s="595"/>
      <c r="D39" s="595"/>
      <c r="E39" s="595"/>
      <c r="F39" s="595"/>
      <c r="G39" s="594"/>
      <c r="H39" s="594"/>
      <c r="I39" s="596"/>
      <c r="J39" s="596"/>
      <c r="K39" s="594"/>
      <c r="L39" s="594"/>
      <c r="M39" s="594"/>
      <c r="N39" s="594"/>
      <c r="P39" s="597"/>
      <c r="Q39" s="597"/>
      <c r="R39" s="597"/>
      <c r="S39" s="597"/>
      <c r="T39" s="597"/>
      <c r="U39" s="597"/>
      <c r="V39" s="597"/>
      <c r="W39" s="597"/>
    </row>
    <row r="40" spans="1:23" s="598" customFormat="1" ht="21" customHeight="1" x14ac:dyDescent="0.25">
      <c r="A40" s="593" t="s">
        <v>2</v>
      </c>
      <c r="B40" s="594" t="s">
        <v>780</v>
      </c>
      <c r="C40" s="595"/>
      <c r="D40" s="595"/>
      <c r="E40" s="595"/>
      <c r="F40" s="595"/>
      <c r="G40" s="594"/>
      <c r="H40" s="594"/>
      <c r="I40" s="596"/>
      <c r="J40" s="596"/>
      <c r="K40" s="594"/>
      <c r="L40" s="594"/>
      <c r="M40" s="594"/>
      <c r="N40" s="594"/>
      <c r="P40" s="597"/>
      <c r="Q40" s="597"/>
      <c r="R40" s="597"/>
      <c r="S40" s="597"/>
      <c r="T40" s="597"/>
      <c r="U40" s="597"/>
      <c r="V40" s="597"/>
      <c r="W40" s="597"/>
    </row>
    <row r="41" spans="1:23" s="563" customFormat="1" ht="21" customHeight="1" x14ac:dyDescent="0.25">
      <c r="A41" s="582">
        <f>A38+1</f>
        <v>7</v>
      </c>
      <c r="B41" s="590" t="s">
        <v>162</v>
      </c>
      <c r="C41" s="591"/>
      <c r="D41" s="591"/>
      <c r="E41" s="591"/>
      <c r="F41" s="591"/>
      <c r="G41" s="587">
        <v>5000</v>
      </c>
      <c r="H41" s="587">
        <v>5000</v>
      </c>
      <c r="I41" s="588">
        <v>6000</v>
      </c>
      <c r="J41" s="588">
        <f>I41</f>
        <v>6000</v>
      </c>
      <c r="K41" s="587">
        <v>5400</v>
      </c>
      <c r="L41" s="587">
        <f>K41</f>
        <v>5400</v>
      </c>
      <c r="M41" s="587">
        <f t="shared" si="2"/>
        <v>108</v>
      </c>
      <c r="N41" s="587">
        <f t="shared" si="2"/>
        <v>108</v>
      </c>
      <c r="O41" s="562"/>
      <c r="P41" s="562"/>
      <c r="Q41" s="562"/>
      <c r="R41" s="562"/>
      <c r="S41" s="562"/>
      <c r="T41" s="562"/>
      <c r="U41" s="562"/>
      <c r="V41" s="562"/>
      <c r="W41" s="562"/>
    </row>
    <row r="42" spans="1:23" s="563" customFormat="1" ht="21" customHeight="1" x14ac:dyDescent="0.25">
      <c r="A42" s="582">
        <f>A41+1</f>
        <v>8</v>
      </c>
      <c r="B42" s="590" t="s">
        <v>781</v>
      </c>
      <c r="C42" s="591"/>
      <c r="D42" s="591"/>
      <c r="E42" s="591"/>
      <c r="F42" s="591"/>
      <c r="G42" s="587">
        <f t="shared" ref="G42:L42" si="7">SUM(G43:G44)</f>
        <v>2100</v>
      </c>
      <c r="H42" s="587">
        <f t="shared" si="7"/>
        <v>1498</v>
      </c>
      <c r="I42" s="588">
        <f t="shared" si="7"/>
        <v>2109</v>
      </c>
      <c r="J42" s="588">
        <f t="shared" si="7"/>
        <v>1627</v>
      </c>
      <c r="K42" s="587">
        <f>SUM(K43:K44)</f>
        <v>2160</v>
      </c>
      <c r="L42" s="587">
        <f t="shared" si="7"/>
        <v>1558</v>
      </c>
      <c r="M42" s="587">
        <f t="shared" si="2"/>
        <v>102.85714285714285</v>
      </c>
      <c r="N42" s="587">
        <f t="shared" si="2"/>
        <v>104.00534045393859</v>
      </c>
      <c r="O42" s="562"/>
      <c r="P42" s="562"/>
      <c r="Q42" s="562"/>
      <c r="R42" s="562"/>
      <c r="S42" s="562"/>
      <c r="T42" s="562"/>
      <c r="U42" s="562"/>
      <c r="V42" s="562"/>
      <c r="W42" s="562"/>
    </row>
    <row r="43" spans="1:23" s="563" customFormat="1" ht="21" customHeight="1" x14ac:dyDescent="0.25">
      <c r="A43" s="599" t="s">
        <v>782</v>
      </c>
      <c r="B43" s="600" t="s">
        <v>783</v>
      </c>
      <c r="C43" s="601"/>
      <c r="D43" s="601"/>
      <c r="E43" s="601"/>
      <c r="F43" s="601"/>
      <c r="G43" s="602">
        <v>602</v>
      </c>
      <c r="H43" s="602"/>
      <c r="I43" s="603">
        <v>602</v>
      </c>
      <c r="J43" s="603">
        <v>120</v>
      </c>
      <c r="K43" s="602">
        <v>602</v>
      </c>
      <c r="L43" s="602"/>
      <c r="M43" s="602"/>
      <c r="N43" s="602"/>
      <c r="O43" s="562"/>
      <c r="P43" s="562"/>
      <c r="Q43" s="562"/>
      <c r="R43" s="562"/>
      <c r="S43" s="562"/>
      <c r="T43" s="562"/>
      <c r="U43" s="562"/>
      <c r="V43" s="562"/>
      <c r="W43" s="562"/>
    </row>
    <row r="44" spans="1:23" s="563" customFormat="1" ht="21" customHeight="1" x14ac:dyDescent="0.25">
      <c r="A44" s="599" t="s">
        <v>784</v>
      </c>
      <c r="B44" s="600" t="s">
        <v>785</v>
      </c>
      <c r="C44" s="595" t="s">
        <v>764</v>
      </c>
      <c r="D44" s="601">
        <f>H44</f>
        <v>1498</v>
      </c>
      <c r="E44" s="601">
        <f>J44</f>
        <v>1507</v>
      </c>
      <c r="F44" s="601">
        <f>L44</f>
        <v>1558</v>
      </c>
      <c r="G44" s="602">
        <v>1498</v>
      </c>
      <c r="H44" s="602">
        <f>G44</f>
        <v>1498</v>
      </c>
      <c r="I44" s="603">
        <v>1507</v>
      </c>
      <c r="J44" s="603">
        <v>1507</v>
      </c>
      <c r="K44" s="602">
        <v>1558</v>
      </c>
      <c r="L44" s="602">
        <f>K44</f>
        <v>1558</v>
      </c>
      <c r="M44" s="602">
        <f t="shared" si="2"/>
        <v>104.00534045393859</v>
      </c>
      <c r="N44" s="602">
        <f t="shared" si="2"/>
        <v>104.00534045393859</v>
      </c>
      <c r="O44" s="562"/>
      <c r="P44" s="562"/>
      <c r="Q44" s="562"/>
      <c r="R44" s="562"/>
      <c r="S44" s="562"/>
      <c r="T44" s="562"/>
      <c r="U44" s="562"/>
      <c r="V44" s="562"/>
      <c r="W44" s="562"/>
    </row>
    <row r="45" spans="1:23" s="563" customFormat="1" ht="21" customHeight="1" outlineLevel="1" x14ac:dyDescent="0.25">
      <c r="A45" s="599" t="s">
        <v>2</v>
      </c>
      <c r="B45" s="600" t="s">
        <v>786</v>
      </c>
      <c r="C45" s="601"/>
      <c r="D45" s="601"/>
      <c r="E45" s="601"/>
      <c r="F45" s="601"/>
      <c r="G45" s="602"/>
      <c r="H45" s="602"/>
      <c r="I45" s="592"/>
      <c r="J45" s="592"/>
      <c r="K45" s="602"/>
      <c r="L45" s="602"/>
      <c r="M45" s="602"/>
      <c r="N45" s="602"/>
      <c r="O45" s="562"/>
      <c r="P45" s="562"/>
      <c r="Q45" s="562"/>
      <c r="R45" s="562"/>
      <c r="S45" s="562"/>
      <c r="T45" s="562"/>
      <c r="U45" s="562"/>
      <c r="V45" s="562"/>
      <c r="W45" s="562"/>
    </row>
    <row r="46" spans="1:23" s="563" customFormat="1" ht="21" customHeight="1" outlineLevel="1" x14ac:dyDescent="0.25">
      <c r="A46" s="599" t="s">
        <v>2</v>
      </c>
      <c r="B46" s="600" t="s">
        <v>787</v>
      </c>
      <c r="C46" s="601"/>
      <c r="D46" s="601"/>
      <c r="E46" s="601"/>
      <c r="F46" s="601"/>
      <c r="G46" s="602"/>
      <c r="H46" s="602"/>
      <c r="I46" s="592"/>
      <c r="J46" s="592"/>
      <c r="K46" s="602"/>
      <c r="L46" s="602"/>
      <c r="M46" s="602"/>
      <c r="N46" s="602"/>
      <c r="O46" s="562"/>
      <c r="P46" s="562"/>
      <c r="Q46" s="562"/>
      <c r="R46" s="562"/>
      <c r="S46" s="562"/>
      <c r="T46" s="562"/>
      <c r="U46" s="562"/>
      <c r="V46" s="562"/>
      <c r="W46" s="562"/>
    </row>
    <row r="47" spans="1:23" s="563" customFormat="1" ht="21" customHeight="1" outlineLevel="1" x14ac:dyDescent="0.25">
      <c r="A47" s="599" t="s">
        <v>2</v>
      </c>
      <c r="B47" s="600" t="s">
        <v>788</v>
      </c>
      <c r="C47" s="601"/>
      <c r="D47" s="601"/>
      <c r="E47" s="601"/>
      <c r="F47" s="601"/>
      <c r="G47" s="602"/>
      <c r="H47" s="602"/>
      <c r="I47" s="592"/>
      <c r="J47" s="592"/>
      <c r="K47" s="602"/>
      <c r="L47" s="602"/>
      <c r="M47" s="602"/>
      <c r="N47" s="602"/>
      <c r="O47" s="562"/>
      <c r="P47" s="562"/>
      <c r="Q47" s="562"/>
      <c r="R47" s="562"/>
      <c r="S47" s="562"/>
      <c r="T47" s="562"/>
      <c r="U47" s="562"/>
      <c r="V47" s="562"/>
      <c r="W47" s="562"/>
    </row>
    <row r="48" spans="1:23" s="580" customFormat="1" ht="21" customHeight="1" x14ac:dyDescent="0.25">
      <c r="A48" s="582">
        <f>A42+1</f>
        <v>9</v>
      </c>
      <c r="B48" s="583" t="s">
        <v>161</v>
      </c>
      <c r="C48" s="604" t="s">
        <v>764</v>
      </c>
      <c r="D48" s="584">
        <f>H48</f>
        <v>0</v>
      </c>
      <c r="E48" s="584">
        <f>J48</f>
        <v>0</v>
      </c>
      <c r="F48" s="584">
        <f>L48</f>
        <v>0</v>
      </c>
      <c r="G48" s="587"/>
      <c r="H48" s="587"/>
      <c r="I48" s="588"/>
      <c r="J48" s="588"/>
      <c r="K48" s="587"/>
      <c r="L48" s="587"/>
      <c r="M48" s="587"/>
      <c r="N48" s="587"/>
      <c r="O48" s="581"/>
      <c r="P48" s="581"/>
      <c r="Q48" s="581"/>
      <c r="R48" s="581"/>
      <c r="S48" s="581"/>
      <c r="T48" s="581"/>
      <c r="U48" s="581"/>
      <c r="V48" s="581"/>
      <c r="W48" s="581"/>
    </row>
    <row r="49" spans="1:23" s="580" customFormat="1" ht="21" customHeight="1" x14ac:dyDescent="0.25">
      <c r="A49" s="582">
        <f t="shared" ref="A49:A57" si="8">A48+1</f>
        <v>10</v>
      </c>
      <c r="B49" s="583" t="s">
        <v>160</v>
      </c>
      <c r="C49" s="604" t="s">
        <v>764</v>
      </c>
      <c r="D49" s="584">
        <f>H49</f>
        <v>100</v>
      </c>
      <c r="E49" s="584">
        <f>J49</f>
        <v>165</v>
      </c>
      <c r="F49" s="584">
        <f>L49</f>
        <v>100</v>
      </c>
      <c r="G49" s="587">
        <v>100</v>
      </c>
      <c r="H49" s="587">
        <v>100</v>
      </c>
      <c r="I49" s="588">
        <v>165</v>
      </c>
      <c r="J49" s="588">
        <f>I49</f>
        <v>165</v>
      </c>
      <c r="K49" s="587">
        <v>100</v>
      </c>
      <c r="L49" s="587">
        <f>K49</f>
        <v>100</v>
      </c>
      <c r="M49" s="587">
        <f t="shared" si="2"/>
        <v>100</v>
      </c>
      <c r="N49" s="587">
        <f t="shared" si="2"/>
        <v>100</v>
      </c>
      <c r="O49" s="581"/>
      <c r="P49" s="581"/>
      <c r="Q49" s="581"/>
      <c r="R49" s="581"/>
      <c r="S49" s="581"/>
      <c r="T49" s="581"/>
      <c r="U49" s="581"/>
      <c r="V49" s="581"/>
      <c r="W49" s="581"/>
    </row>
    <row r="50" spans="1:23" s="580" customFormat="1" ht="21" customHeight="1" x14ac:dyDescent="0.25">
      <c r="A50" s="582">
        <f t="shared" si="8"/>
        <v>11</v>
      </c>
      <c r="B50" s="583" t="s">
        <v>159</v>
      </c>
      <c r="C50" s="584"/>
      <c r="D50" s="584"/>
      <c r="E50" s="584"/>
      <c r="F50" s="584"/>
      <c r="G50" s="587">
        <v>2000</v>
      </c>
      <c r="H50" s="587">
        <v>1600</v>
      </c>
      <c r="I50" s="588">
        <v>1500</v>
      </c>
      <c r="J50" s="588">
        <v>1500</v>
      </c>
      <c r="K50" s="587">
        <v>1800</v>
      </c>
      <c r="L50" s="587">
        <v>1440</v>
      </c>
      <c r="M50" s="587">
        <f t="shared" si="2"/>
        <v>90</v>
      </c>
      <c r="N50" s="587">
        <f t="shared" si="2"/>
        <v>90</v>
      </c>
      <c r="O50" s="581"/>
      <c r="P50" s="581"/>
      <c r="Q50" s="581"/>
      <c r="R50" s="581"/>
      <c r="S50" s="581"/>
      <c r="T50" s="581"/>
      <c r="U50" s="581"/>
      <c r="V50" s="581"/>
      <c r="W50" s="581"/>
    </row>
    <row r="51" spans="1:23" s="580" customFormat="1" ht="21" customHeight="1" x14ac:dyDescent="0.25">
      <c r="A51" s="582">
        <f t="shared" si="8"/>
        <v>12</v>
      </c>
      <c r="B51" s="583" t="s">
        <v>158</v>
      </c>
      <c r="C51" s="584"/>
      <c r="D51" s="584"/>
      <c r="E51" s="584"/>
      <c r="F51" s="584"/>
      <c r="G51" s="587">
        <v>33400</v>
      </c>
      <c r="H51" s="587">
        <v>29392</v>
      </c>
      <c r="I51" s="588">
        <v>15000</v>
      </c>
      <c r="J51" s="588">
        <v>13200</v>
      </c>
      <c r="K51" s="587">
        <v>66900</v>
      </c>
      <c r="L51" s="587">
        <f>K51*88%</f>
        <v>58872</v>
      </c>
      <c r="M51" s="587">
        <f t="shared" si="2"/>
        <v>200.29940119760479</v>
      </c>
      <c r="N51" s="587">
        <f t="shared" si="2"/>
        <v>200.29940119760479</v>
      </c>
      <c r="O51" s="581"/>
      <c r="P51" s="581"/>
      <c r="Q51" s="581"/>
      <c r="R51" s="581"/>
      <c r="S51" s="581"/>
      <c r="T51" s="581"/>
      <c r="U51" s="581"/>
      <c r="V51" s="581"/>
      <c r="W51" s="581"/>
    </row>
    <row r="52" spans="1:23" s="580" customFormat="1" ht="21" customHeight="1" x14ac:dyDescent="0.25">
      <c r="A52" s="582">
        <f t="shared" si="8"/>
        <v>13</v>
      </c>
      <c r="B52" s="583" t="s">
        <v>157</v>
      </c>
      <c r="C52" s="584"/>
      <c r="D52" s="584"/>
      <c r="E52" s="584"/>
      <c r="F52" s="584"/>
      <c r="G52" s="587"/>
      <c r="H52" s="587"/>
      <c r="I52" s="588"/>
      <c r="J52" s="588"/>
      <c r="K52" s="587"/>
      <c r="L52" s="587"/>
      <c r="M52" s="587"/>
      <c r="N52" s="587"/>
      <c r="O52" s="581"/>
      <c r="P52" s="581"/>
      <c r="Q52" s="581"/>
      <c r="R52" s="581"/>
      <c r="S52" s="581"/>
      <c r="T52" s="581"/>
      <c r="U52" s="581"/>
      <c r="V52" s="581"/>
      <c r="W52" s="581"/>
    </row>
    <row r="53" spans="1:23" s="580" customFormat="1" ht="21" customHeight="1" x14ac:dyDescent="0.25">
      <c r="A53" s="582">
        <f t="shared" si="8"/>
        <v>14</v>
      </c>
      <c r="B53" s="583" t="s">
        <v>789</v>
      </c>
      <c r="C53" s="584"/>
      <c r="D53" s="584"/>
      <c r="E53" s="584"/>
      <c r="F53" s="584"/>
      <c r="G53" s="587"/>
      <c r="H53" s="587"/>
      <c r="I53" s="588"/>
      <c r="J53" s="588"/>
      <c r="K53" s="587"/>
      <c r="L53" s="587"/>
      <c r="M53" s="587"/>
      <c r="N53" s="587"/>
      <c r="O53" s="581"/>
      <c r="P53" s="581"/>
      <c r="Q53" s="581"/>
      <c r="R53" s="581"/>
      <c r="S53" s="581"/>
      <c r="T53" s="581"/>
      <c r="U53" s="581"/>
      <c r="V53" s="581"/>
      <c r="W53" s="581"/>
    </row>
    <row r="54" spans="1:23" s="580" customFormat="1" ht="21" customHeight="1" x14ac:dyDescent="0.25">
      <c r="A54" s="582">
        <f t="shared" si="8"/>
        <v>15</v>
      </c>
      <c r="B54" s="583" t="s">
        <v>156</v>
      </c>
      <c r="C54" s="584"/>
      <c r="D54" s="584"/>
      <c r="E54" s="584"/>
      <c r="F54" s="584"/>
      <c r="G54" s="587">
        <v>1590</v>
      </c>
      <c r="H54" s="587">
        <v>330</v>
      </c>
      <c r="I54" s="588">
        <v>2410</v>
      </c>
      <c r="J54" s="588">
        <v>1000</v>
      </c>
      <c r="K54" s="587">
        <v>1650</v>
      </c>
      <c r="L54" s="587">
        <v>450</v>
      </c>
      <c r="M54" s="587">
        <f t="shared" si="2"/>
        <v>103.77358490566037</v>
      </c>
      <c r="N54" s="587">
        <f t="shared" si="2"/>
        <v>136.36363636363635</v>
      </c>
      <c r="O54" s="581"/>
      <c r="P54" s="581"/>
      <c r="Q54" s="581"/>
      <c r="R54" s="581"/>
      <c r="S54" s="581"/>
      <c r="T54" s="581"/>
      <c r="U54" s="581"/>
      <c r="V54" s="581"/>
      <c r="W54" s="581"/>
    </row>
    <row r="55" spans="1:23" s="580" customFormat="1" ht="21" customHeight="1" x14ac:dyDescent="0.25">
      <c r="A55" s="582">
        <f t="shared" si="8"/>
        <v>16</v>
      </c>
      <c r="B55" s="583" t="s">
        <v>155</v>
      </c>
      <c r="C55" s="604" t="s">
        <v>764</v>
      </c>
      <c r="D55" s="584">
        <f>H55</f>
        <v>800</v>
      </c>
      <c r="E55" s="584">
        <f>J55</f>
        <v>948.9</v>
      </c>
      <c r="F55" s="584">
        <f>L55</f>
        <v>600</v>
      </c>
      <c r="G55" s="587">
        <v>3100</v>
      </c>
      <c r="H55" s="587">
        <v>800</v>
      </c>
      <c r="I55" s="588">
        <v>3600</v>
      </c>
      <c r="J55" s="588">
        <v>948.9</v>
      </c>
      <c r="K55" s="587">
        <v>3040</v>
      </c>
      <c r="L55" s="587">
        <v>600</v>
      </c>
      <c r="M55" s="587">
        <f t="shared" si="2"/>
        <v>98.064516129032256</v>
      </c>
      <c r="N55" s="587">
        <f t="shared" si="2"/>
        <v>75</v>
      </c>
      <c r="O55" s="581"/>
      <c r="P55" s="581"/>
      <c r="Q55" s="581"/>
      <c r="R55" s="581"/>
      <c r="S55" s="581"/>
      <c r="T55" s="581"/>
      <c r="U55" s="581"/>
      <c r="V55" s="581"/>
      <c r="W55" s="581"/>
    </row>
    <row r="56" spans="1:23" s="580" customFormat="1" ht="21" customHeight="1" x14ac:dyDescent="0.25">
      <c r="A56" s="582">
        <f t="shared" si="8"/>
        <v>17</v>
      </c>
      <c r="B56" s="583" t="s">
        <v>154</v>
      </c>
      <c r="C56" s="604" t="s">
        <v>764</v>
      </c>
      <c r="D56" s="584">
        <f>H56</f>
        <v>0</v>
      </c>
      <c r="E56" s="584">
        <f>J56</f>
        <v>0</v>
      </c>
      <c r="F56" s="584">
        <f>L56</f>
        <v>0</v>
      </c>
      <c r="G56" s="587">
        <v>0</v>
      </c>
      <c r="H56" s="587">
        <v>0</v>
      </c>
      <c r="I56" s="588">
        <v>0</v>
      </c>
      <c r="J56" s="588">
        <v>0</v>
      </c>
      <c r="K56" s="587">
        <v>0</v>
      </c>
      <c r="L56" s="587">
        <v>0</v>
      </c>
      <c r="M56" s="587"/>
      <c r="N56" s="587"/>
      <c r="O56" s="581"/>
      <c r="P56" s="581"/>
      <c r="Q56" s="581"/>
      <c r="R56" s="581"/>
      <c r="S56" s="581"/>
      <c r="T56" s="581"/>
      <c r="U56" s="581"/>
      <c r="V56" s="581"/>
      <c r="W56" s="581"/>
    </row>
    <row r="57" spans="1:23" s="580" customFormat="1" ht="21" customHeight="1" x14ac:dyDescent="0.25">
      <c r="A57" s="582">
        <f t="shared" si="8"/>
        <v>18</v>
      </c>
      <c r="B57" s="583" t="s">
        <v>790</v>
      </c>
      <c r="C57" s="584"/>
      <c r="D57" s="584"/>
      <c r="E57" s="584"/>
      <c r="F57" s="584"/>
      <c r="G57" s="587">
        <v>1000</v>
      </c>
      <c r="H57" s="587"/>
      <c r="I57" s="588">
        <v>1000</v>
      </c>
      <c r="J57" s="588"/>
      <c r="K57" s="587">
        <v>900</v>
      </c>
      <c r="L57" s="587"/>
      <c r="M57" s="587">
        <f t="shared" si="2"/>
        <v>90</v>
      </c>
      <c r="N57" s="587"/>
      <c r="O57" s="581"/>
      <c r="P57" s="581"/>
      <c r="Q57" s="581"/>
      <c r="R57" s="581"/>
      <c r="S57" s="581"/>
      <c r="T57" s="581"/>
      <c r="U57" s="581"/>
      <c r="V57" s="581"/>
      <c r="W57" s="581"/>
    </row>
    <row r="58" spans="1:23" s="580" customFormat="1" ht="21" customHeight="1" x14ac:dyDescent="0.25">
      <c r="A58" s="605" t="s">
        <v>4</v>
      </c>
      <c r="B58" s="606" t="s">
        <v>153</v>
      </c>
      <c r="C58" s="607"/>
      <c r="D58" s="607"/>
      <c r="E58" s="607"/>
      <c r="F58" s="607"/>
      <c r="G58" s="608"/>
      <c r="H58" s="608"/>
      <c r="I58" s="609"/>
      <c r="J58" s="609"/>
      <c r="K58" s="608"/>
      <c r="L58" s="608"/>
      <c r="M58" s="606"/>
      <c r="N58" s="606"/>
      <c r="O58" s="581"/>
      <c r="P58" s="581"/>
      <c r="Q58" s="581"/>
      <c r="R58" s="581"/>
      <c r="S58" s="581"/>
      <c r="T58" s="581"/>
      <c r="U58" s="581"/>
      <c r="V58" s="581"/>
      <c r="W58" s="581"/>
    </row>
  </sheetData>
  <mergeCells count="22">
    <mergeCell ref="A1:L1"/>
    <mergeCell ref="K9:L9"/>
    <mergeCell ref="M9:N9"/>
    <mergeCell ref="G10:G11"/>
    <mergeCell ref="H10:H11"/>
    <mergeCell ref="I10:I11"/>
    <mergeCell ref="J10:J11"/>
    <mergeCell ref="K10:K11"/>
    <mergeCell ref="L10:L11"/>
    <mergeCell ref="M10:M11"/>
    <mergeCell ref="N10:N11"/>
    <mergeCell ref="A4:D4"/>
    <mergeCell ref="A6:D6"/>
    <mergeCell ref="A9:A11"/>
    <mergeCell ref="B9:B11"/>
    <mergeCell ref="A3:N3"/>
    <mergeCell ref="C9:C11"/>
    <mergeCell ref="D9:F11"/>
    <mergeCell ref="G9:H9"/>
    <mergeCell ref="I9:J9"/>
    <mergeCell ref="K8:L8"/>
    <mergeCell ref="A5:N5"/>
  </mergeCells>
  <printOptions horizontalCentered="1"/>
  <pageMargins left="0.7" right="0.7" top="0.75" bottom="0.9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R45"/>
  <sheetViews>
    <sheetView workbookViewId="0">
      <pane xSplit="2" ySplit="12" topLeftCell="C13" activePane="bottomRight" state="frozen"/>
      <selection activeCell="B15" sqref="B15"/>
      <selection pane="topRight" activeCell="B15" sqref="B15"/>
      <selection pane="bottomLeft" activeCell="B15" sqref="B15"/>
      <selection pane="bottomRight" sqref="A1:XFD1"/>
    </sheetView>
  </sheetViews>
  <sheetFormatPr defaultColWidth="9.140625" defaultRowHeight="15" x14ac:dyDescent="0.25"/>
  <cols>
    <col min="1" max="1" width="4.42578125" style="52" customWidth="1"/>
    <col min="2" max="2" width="39.42578125" style="52" customWidth="1"/>
    <col min="3" max="3" width="10.42578125" style="52" customWidth="1"/>
    <col min="4" max="4" width="10.28515625" style="52" customWidth="1"/>
    <col min="5" max="9" width="9.140625" style="52"/>
    <col min="10" max="11" width="8.5703125" style="52" customWidth="1"/>
    <col min="12" max="12" width="8.28515625" style="52" customWidth="1"/>
    <col min="13" max="13" width="10.140625" style="52" customWidth="1"/>
    <col min="14" max="14" width="10.7109375" style="52" customWidth="1"/>
    <col min="15" max="17" width="8.140625" style="52" customWidth="1"/>
    <col min="18" max="16384" width="9.140625" style="52"/>
  </cols>
  <sheetData>
    <row r="1" spans="1:18" x14ac:dyDescent="0.25">
      <c r="A1" s="74"/>
      <c r="C1" s="77"/>
      <c r="O1" s="77" t="s">
        <v>201</v>
      </c>
      <c r="P1" s="77" t="s">
        <v>201</v>
      </c>
      <c r="Q1" s="77" t="s">
        <v>201</v>
      </c>
    </row>
    <row r="3" spans="1:18" ht="16.5" x14ac:dyDescent="0.25">
      <c r="A3" s="675" t="s">
        <v>200</v>
      </c>
      <c r="B3" s="675"/>
      <c r="C3" s="675"/>
      <c r="D3" s="675"/>
      <c r="E3" s="675"/>
      <c r="F3" s="675"/>
      <c r="G3" s="675"/>
      <c r="H3" s="675"/>
      <c r="I3" s="675"/>
      <c r="J3" s="675"/>
      <c r="K3" s="675"/>
      <c r="L3" s="675"/>
      <c r="M3" s="675"/>
      <c r="N3" s="675"/>
      <c r="O3" s="675"/>
    </row>
    <row r="4" spans="1:18" ht="17.25" customHeight="1" x14ac:dyDescent="0.25">
      <c r="A4" s="635" t="s">
        <v>31</v>
      </c>
      <c r="B4" s="635"/>
      <c r="C4" s="635"/>
      <c r="D4" s="635"/>
      <c r="E4" s="635"/>
      <c r="F4" s="635"/>
      <c r="G4" s="635"/>
      <c r="H4" s="635"/>
      <c r="I4" s="635"/>
      <c r="J4" s="635"/>
      <c r="K4" s="635"/>
      <c r="L4" s="635"/>
      <c r="M4" s="635"/>
      <c r="N4" s="635"/>
      <c r="O4" s="635"/>
    </row>
    <row r="5" spans="1:18" ht="17.25" customHeight="1" x14ac:dyDescent="0.25">
      <c r="A5" s="635" t="s">
        <v>228</v>
      </c>
      <c r="B5" s="635"/>
      <c r="C5" s="635"/>
      <c r="D5" s="635"/>
      <c r="E5" s="635"/>
      <c r="F5" s="635"/>
      <c r="G5" s="635"/>
      <c r="H5" s="635"/>
      <c r="I5" s="635"/>
      <c r="J5" s="635"/>
      <c r="K5" s="635"/>
      <c r="L5" s="635"/>
      <c r="M5" s="635"/>
      <c r="N5" s="635"/>
      <c r="O5" s="635"/>
    </row>
    <row r="6" spans="1:18" ht="17.25" hidden="1" customHeight="1" x14ac:dyDescent="0.25">
      <c r="A6" s="635" t="str">
        <f>'71-H'!A6:D6</f>
        <v>(Kèm theo Công văn số       /TCKH ngày      /01/2022 của phòng TC-KH huyện Đăk Tô)</v>
      </c>
      <c r="B6" s="635"/>
      <c r="C6" s="635"/>
      <c r="D6" s="635"/>
      <c r="E6" s="635"/>
      <c r="F6" s="635"/>
      <c r="G6" s="635"/>
      <c r="H6" s="635"/>
      <c r="I6" s="635"/>
      <c r="J6" s="635"/>
      <c r="K6" s="635"/>
      <c r="L6" s="635"/>
      <c r="M6" s="635"/>
      <c r="N6" s="635"/>
      <c r="O6" s="635"/>
    </row>
    <row r="7" spans="1:18" x14ac:dyDescent="0.25">
      <c r="O7" s="73" t="s">
        <v>30</v>
      </c>
      <c r="P7" s="73"/>
      <c r="Q7" s="73"/>
    </row>
    <row r="8" spans="1:18" s="93" customFormat="1" ht="12" customHeight="1" x14ac:dyDescent="0.25">
      <c r="A8" s="670" t="s">
        <v>29</v>
      </c>
      <c r="B8" s="670" t="s">
        <v>107</v>
      </c>
      <c r="C8" s="670" t="s">
        <v>100</v>
      </c>
      <c r="D8" s="670" t="s">
        <v>116</v>
      </c>
      <c r="E8" s="670"/>
      <c r="F8" s="670"/>
      <c r="G8" s="670"/>
      <c r="H8" s="670"/>
      <c r="I8" s="670"/>
      <c r="J8" s="670"/>
      <c r="K8" s="670"/>
      <c r="L8" s="670"/>
      <c r="M8" s="670"/>
      <c r="N8" s="670"/>
      <c r="O8" s="670"/>
      <c r="P8" s="670"/>
      <c r="Q8" s="670"/>
    </row>
    <row r="9" spans="1:18" s="93" customFormat="1" ht="16.5" customHeight="1" x14ac:dyDescent="0.25">
      <c r="A9" s="670"/>
      <c r="B9" s="670"/>
      <c r="C9" s="670"/>
      <c r="D9" s="670" t="s">
        <v>124</v>
      </c>
      <c r="E9" s="670" t="s">
        <v>123</v>
      </c>
      <c r="F9" s="670" t="s">
        <v>122</v>
      </c>
      <c r="G9" s="670" t="s">
        <v>121</v>
      </c>
      <c r="H9" s="670" t="s">
        <v>120</v>
      </c>
      <c r="I9" s="671" t="s">
        <v>199</v>
      </c>
      <c r="J9" s="671" t="s">
        <v>118</v>
      </c>
      <c r="K9" s="671" t="s">
        <v>117</v>
      </c>
      <c r="L9" s="673" t="s">
        <v>116</v>
      </c>
      <c r="M9" s="674"/>
      <c r="N9" s="671" t="s">
        <v>115</v>
      </c>
      <c r="O9" s="670" t="s">
        <v>114</v>
      </c>
      <c r="P9" s="670" t="s">
        <v>198</v>
      </c>
      <c r="Q9" s="670" t="s">
        <v>197</v>
      </c>
    </row>
    <row r="10" spans="1:18" s="93" customFormat="1" ht="88.5" customHeight="1" x14ac:dyDescent="0.25">
      <c r="A10" s="670"/>
      <c r="B10" s="670"/>
      <c r="C10" s="670"/>
      <c r="D10" s="670"/>
      <c r="E10" s="670"/>
      <c r="F10" s="670"/>
      <c r="G10" s="670"/>
      <c r="H10" s="670"/>
      <c r="I10" s="672"/>
      <c r="J10" s="672"/>
      <c r="K10" s="672"/>
      <c r="L10" s="49" t="s">
        <v>113</v>
      </c>
      <c r="M10" s="49" t="s">
        <v>112</v>
      </c>
      <c r="N10" s="672"/>
      <c r="O10" s="670"/>
      <c r="P10" s="670"/>
      <c r="Q10" s="670"/>
    </row>
    <row r="11" spans="1:18" s="93" customFormat="1" ht="15" customHeight="1" x14ac:dyDescent="0.25">
      <c r="A11" s="48" t="s">
        <v>22</v>
      </c>
      <c r="B11" s="48" t="s">
        <v>8</v>
      </c>
      <c r="C11" s="48">
        <v>1</v>
      </c>
      <c r="D11" s="48">
        <v>2</v>
      </c>
      <c r="E11" s="48">
        <v>3</v>
      </c>
      <c r="F11" s="48">
        <v>4</v>
      </c>
      <c r="G11" s="48">
        <v>5</v>
      </c>
      <c r="H11" s="48">
        <v>6</v>
      </c>
      <c r="I11" s="48">
        <v>7</v>
      </c>
      <c r="J11" s="48">
        <v>8</v>
      </c>
      <c r="K11" s="48">
        <v>9</v>
      </c>
      <c r="L11" s="48">
        <v>10</v>
      </c>
      <c r="M11" s="48">
        <v>11</v>
      </c>
      <c r="N11" s="48">
        <v>12</v>
      </c>
      <c r="O11" s="48">
        <v>13</v>
      </c>
      <c r="P11" s="48">
        <v>14</v>
      </c>
      <c r="Q11" s="48">
        <v>15</v>
      </c>
    </row>
    <row r="12" spans="1:18" x14ac:dyDescent="0.25">
      <c r="A12" s="5"/>
      <c r="B12" s="5" t="s">
        <v>100</v>
      </c>
      <c r="C12" s="92">
        <f t="shared" ref="C12:H12" si="0">SUM(C13:C45)</f>
        <v>206832.61000000002</v>
      </c>
      <c r="D12" s="92">
        <f t="shared" si="0"/>
        <v>164419.52999999997</v>
      </c>
      <c r="E12" s="92">
        <f t="shared" si="0"/>
        <v>150</v>
      </c>
      <c r="F12" s="92">
        <f t="shared" si="0"/>
        <v>0</v>
      </c>
      <c r="G12" s="92">
        <f t="shared" si="0"/>
        <v>704.04</v>
      </c>
      <c r="H12" s="92">
        <f t="shared" si="0"/>
        <v>864</v>
      </c>
      <c r="I12" s="92"/>
      <c r="J12" s="92">
        <f t="shared" ref="J12:Q12" si="1">SUM(J13:J45)</f>
        <v>2147.77</v>
      </c>
      <c r="K12" s="92">
        <f t="shared" si="1"/>
        <v>2429.6800000000003</v>
      </c>
      <c r="L12" s="92">
        <f t="shared" si="1"/>
        <v>0</v>
      </c>
      <c r="M12" s="92">
        <f t="shared" si="1"/>
        <v>2422.48</v>
      </c>
      <c r="N12" s="92">
        <f t="shared" si="1"/>
        <v>25033.980000000003</v>
      </c>
      <c r="O12" s="92">
        <f t="shared" si="1"/>
        <v>8193.2000000000007</v>
      </c>
      <c r="P12" s="92">
        <f t="shared" si="1"/>
        <v>1578.6</v>
      </c>
      <c r="Q12" s="92">
        <f t="shared" si="1"/>
        <v>1103.5</v>
      </c>
      <c r="R12" s="91" t="s">
        <v>23</v>
      </c>
    </row>
    <row r="13" spans="1:18" ht="17.25" customHeight="1" x14ac:dyDescent="0.25">
      <c r="A13" s="80">
        <v>1</v>
      </c>
      <c r="B13" s="90" t="s">
        <v>196</v>
      </c>
      <c r="C13" s="83">
        <f>SUM(D13:Q13)-K13</f>
        <v>1170</v>
      </c>
      <c r="D13" s="83"/>
      <c r="E13" s="83"/>
      <c r="F13" s="83"/>
      <c r="G13" s="83"/>
      <c r="H13" s="83"/>
      <c r="I13" s="83"/>
      <c r="J13" s="83"/>
      <c r="K13" s="83"/>
      <c r="L13" s="83"/>
      <c r="M13" s="83"/>
      <c r="N13" s="83"/>
      <c r="O13" s="83"/>
      <c r="P13" s="83">
        <v>1170</v>
      </c>
      <c r="Q13" s="83"/>
    </row>
    <row r="14" spans="1:18" ht="17.25" customHeight="1" x14ac:dyDescent="0.25">
      <c r="A14" s="59">
        <v>2</v>
      </c>
      <c r="B14" s="58" t="s">
        <v>195</v>
      </c>
      <c r="C14" s="83">
        <f>SUM(D14:Q14)-K14</f>
        <v>498.6</v>
      </c>
      <c r="D14" s="87"/>
      <c r="E14" s="87"/>
      <c r="F14" s="87"/>
      <c r="G14" s="87"/>
      <c r="H14" s="87"/>
      <c r="I14" s="87"/>
      <c r="J14" s="87"/>
      <c r="K14" s="87"/>
      <c r="L14" s="87"/>
      <c r="M14" s="87"/>
      <c r="N14" s="87"/>
      <c r="O14" s="83"/>
      <c r="P14" s="83">
        <v>408.6</v>
      </c>
      <c r="Q14" s="83">
        <v>90</v>
      </c>
    </row>
    <row r="15" spans="1:18" ht="17.25" customHeight="1" x14ac:dyDescent="0.25">
      <c r="A15" s="80">
        <v>3</v>
      </c>
      <c r="B15" s="58" t="s">
        <v>194</v>
      </c>
      <c r="C15" s="83">
        <f>SUM(D15:Q15)-K15</f>
        <v>493.83</v>
      </c>
      <c r="D15" s="83">
        <v>493.83</v>
      </c>
      <c r="E15" s="87"/>
      <c r="F15" s="87"/>
      <c r="G15" s="86"/>
      <c r="H15" s="86"/>
      <c r="I15" s="86"/>
      <c r="J15" s="86"/>
      <c r="K15" s="86"/>
      <c r="L15" s="86"/>
      <c r="M15" s="86"/>
      <c r="N15" s="86"/>
      <c r="O15" s="83"/>
      <c r="P15" s="83"/>
      <c r="Q15" s="83"/>
    </row>
    <row r="16" spans="1:18" ht="17.25" customHeight="1" x14ac:dyDescent="0.25">
      <c r="A16" s="59">
        <v>4</v>
      </c>
      <c r="B16" s="58" t="s">
        <v>193</v>
      </c>
      <c r="C16" s="83">
        <f>SUM(D16:Q16)</f>
        <v>7.2</v>
      </c>
      <c r="D16" s="86"/>
      <c r="E16" s="87"/>
      <c r="F16" s="87"/>
      <c r="G16" s="86"/>
      <c r="H16" s="86"/>
      <c r="I16" s="86"/>
      <c r="J16" s="86"/>
      <c r="K16" s="86">
        <v>7.2</v>
      </c>
      <c r="L16" s="86"/>
      <c r="M16" s="86"/>
      <c r="N16" s="86"/>
      <c r="O16" s="83"/>
      <c r="P16" s="83"/>
      <c r="Q16" s="83"/>
    </row>
    <row r="17" spans="1:17" ht="17.25" customHeight="1" x14ac:dyDescent="0.25">
      <c r="A17" s="80">
        <v>5</v>
      </c>
      <c r="B17" s="58" t="s">
        <v>192</v>
      </c>
      <c r="C17" s="83">
        <f t="shared" ref="C17:C44" si="2">SUM(D17:Q17)-K17</f>
        <v>379.49</v>
      </c>
      <c r="D17" s="86"/>
      <c r="E17" s="87"/>
      <c r="F17" s="87"/>
      <c r="G17" s="86"/>
      <c r="H17" s="86"/>
      <c r="I17" s="86"/>
      <c r="J17" s="86"/>
      <c r="K17" s="86"/>
      <c r="L17" s="86"/>
      <c r="M17" s="86"/>
      <c r="N17" s="86">
        <v>379.49</v>
      </c>
      <c r="O17" s="83"/>
      <c r="P17" s="83"/>
      <c r="Q17" s="83"/>
    </row>
    <row r="18" spans="1:17" ht="17.25" customHeight="1" x14ac:dyDescent="0.25">
      <c r="A18" s="59">
        <v>6</v>
      </c>
      <c r="B18" s="58" t="s">
        <v>68</v>
      </c>
      <c r="C18" s="83">
        <f t="shared" si="2"/>
        <v>97.5</v>
      </c>
      <c r="D18" s="86"/>
      <c r="E18" s="87"/>
      <c r="F18" s="87"/>
      <c r="G18" s="86"/>
      <c r="H18" s="86"/>
      <c r="I18" s="86"/>
      <c r="J18" s="86"/>
      <c r="K18" s="86"/>
      <c r="L18" s="86"/>
      <c r="M18" s="86"/>
      <c r="N18" s="86">
        <v>97.5</v>
      </c>
      <c r="O18" s="83"/>
      <c r="P18" s="83"/>
      <c r="Q18" s="83"/>
    </row>
    <row r="19" spans="1:17" ht="17.25" customHeight="1" x14ac:dyDescent="0.25">
      <c r="A19" s="80"/>
      <c r="B19" s="58" t="s">
        <v>191</v>
      </c>
      <c r="C19" s="83">
        <f t="shared" si="2"/>
        <v>67.099999999999994</v>
      </c>
      <c r="D19" s="86"/>
      <c r="E19" s="86"/>
      <c r="F19" s="87"/>
      <c r="G19" s="86"/>
      <c r="H19" s="86"/>
      <c r="I19" s="86"/>
      <c r="J19" s="86"/>
      <c r="K19" s="86"/>
      <c r="L19" s="86"/>
      <c r="M19" s="86"/>
      <c r="N19" s="86">
        <v>67.099999999999994</v>
      </c>
      <c r="O19" s="83"/>
      <c r="P19" s="83"/>
      <c r="Q19" s="83"/>
    </row>
    <row r="20" spans="1:17" ht="17.25" customHeight="1" x14ac:dyDescent="0.25">
      <c r="A20" s="80">
        <v>7</v>
      </c>
      <c r="B20" s="58" t="s">
        <v>77</v>
      </c>
      <c r="C20" s="83">
        <f t="shared" si="2"/>
        <v>736.55</v>
      </c>
      <c r="D20" s="86"/>
      <c r="E20" s="86"/>
      <c r="F20" s="87"/>
      <c r="G20" s="86"/>
      <c r="H20" s="86"/>
      <c r="I20" s="86"/>
      <c r="J20" s="86"/>
      <c r="K20" s="86"/>
      <c r="L20" s="86"/>
      <c r="M20" s="86"/>
      <c r="N20" s="86">
        <v>736.55</v>
      </c>
      <c r="O20" s="83"/>
      <c r="P20" s="83"/>
      <c r="Q20" s="83"/>
    </row>
    <row r="21" spans="1:17" ht="17.25" customHeight="1" x14ac:dyDescent="0.25">
      <c r="A21" s="59">
        <v>8</v>
      </c>
      <c r="B21" s="58" t="s">
        <v>190</v>
      </c>
      <c r="C21" s="83">
        <f t="shared" si="2"/>
        <v>124.7</v>
      </c>
      <c r="D21" s="86"/>
      <c r="E21" s="86"/>
      <c r="F21" s="87"/>
      <c r="G21" s="86"/>
      <c r="H21" s="86"/>
      <c r="I21" s="86"/>
      <c r="J21" s="86"/>
      <c r="K21" s="89">
        <v>0</v>
      </c>
      <c r="L21" s="86"/>
      <c r="M21" s="86">
        <f>K21</f>
        <v>0</v>
      </c>
      <c r="N21" s="86">
        <v>79.7</v>
      </c>
      <c r="O21" s="83">
        <v>45</v>
      </c>
      <c r="P21" s="83"/>
      <c r="Q21" s="83"/>
    </row>
    <row r="22" spans="1:17" ht="17.25" customHeight="1" x14ac:dyDescent="0.25">
      <c r="A22" s="80">
        <v>9</v>
      </c>
      <c r="B22" s="58" t="s">
        <v>189</v>
      </c>
      <c r="C22" s="83">
        <f t="shared" si="2"/>
        <v>580.14</v>
      </c>
      <c r="D22" s="86"/>
      <c r="E22" s="86"/>
      <c r="F22" s="87"/>
      <c r="G22" s="86"/>
      <c r="H22" s="86"/>
      <c r="I22" s="86"/>
      <c r="J22" s="86"/>
      <c r="K22" s="86"/>
      <c r="L22" s="86"/>
      <c r="M22" s="86"/>
      <c r="N22" s="86">
        <v>580.14</v>
      </c>
      <c r="O22" s="83"/>
      <c r="P22" s="83"/>
      <c r="Q22" s="83"/>
    </row>
    <row r="23" spans="1:17" ht="17.25" customHeight="1" x14ac:dyDescent="0.25">
      <c r="A23" s="59">
        <v>10</v>
      </c>
      <c r="B23" s="58" t="s">
        <v>188</v>
      </c>
      <c r="C23" s="83">
        <f t="shared" si="2"/>
        <v>782.2</v>
      </c>
      <c r="D23" s="86"/>
      <c r="E23" s="86">
        <v>150</v>
      </c>
      <c r="F23" s="87"/>
      <c r="G23" s="86"/>
      <c r="H23" s="86"/>
      <c r="I23" s="86"/>
      <c r="J23" s="86"/>
      <c r="K23" s="86"/>
      <c r="L23" s="86"/>
      <c r="M23" s="86"/>
      <c r="N23" s="86">
        <v>632.20000000000005</v>
      </c>
      <c r="O23" s="86"/>
      <c r="P23" s="86"/>
      <c r="Q23" s="86"/>
    </row>
    <row r="24" spans="1:17" ht="17.25" customHeight="1" x14ac:dyDescent="0.25">
      <c r="A24" s="80">
        <v>11</v>
      </c>
      <c r="B24" s="58" t="s">
        <v>187</v>
      </c>
      <c r="C24" s="83">
        <f t="shared" si="2"/>
        <v>1142.9000000000001</v>
      </c>
      <c r="D24" s="86"/>
      <c r="E24" s="86"/>
      <c r="F24" s="87"/>
      <c r="G24" s="86"/>
      <c r="H24" s="86"/>
      <c r="I24" s="86"/>
      <c r="J24" s="86"/>
      <c r="K24" s="86"/>
      <c r="L24" s="86"/>
      <c r="M24" s="86"/>
      <c r="N24" s="86">
        <v>1142.9000000000001</v>
      </c>
      <c r="O24" s="86"/>
      <c r="P24" s="86"/>
      <c r="Q24" s="86"/>
    </row>
    <row r="25" spans="1:17" ht="17.25" customHeight="1" x14ac:dyDescent="0.25">
      <c r="A25" s="59">
        <v>12</v>
      </c>
      <c r="B25" s="58" t="s">
        <v>186</v>
      </c>
      <c r="C25" s="83">
        <f t="shared" si="2"/>
        <v>537.49</v>
      </c>
      <c r="D25" s="86"/>
      <c r="E25" s="86"/>
      <c r="F25" s="87"/>
      <c r="G25" s="86"/>
      <c r="H25" s="86"/>
      <c r="I25" s="86"/>
      <c r="J25" s="86"/>
      <c r="K25" s="86"/>
      <c r="L25" s="86"/>
      <c r="M25" s="86"/>
      <c r="N25" s="86">
        <v>391.79</v>
      </c>
      <c r="O25" s="86">
        <v>145.69999999999999</v>
      </c>
      <c r="P25" s="86"/>
      <c r="Q25" s="86"/>
    </row>
    <row r="26" spans="1:17" ht="17.25" customHeight="1" x14ac:dyDescent="0.25">
      <c r="A26" s="80">
        <v>13</v>
      </c>
      <c r="B26" s="58" t="s">
        <v>185</v>
      </c>
      <c r="C26" s="83">
        <f t="shared" si="2"/>
        <v>162329.87</v>
      </c>
      <c r="D26" s="86">
        <v>161497.07999999999</v>
      </c>
      <c r="E26" s="86"/>
      <c r="F26" s="87"/>
      <c r="G26" s="86"/>
      <c r="H26" s="86"/>
      <c r="I26" s="86"/>
      <c r="J26" s="86"/>
      <c r="K26" s="86"/>
      <c r="L26" s="86"/>
      <c r="M26" s="86"/>
      <c r="N26" s="86">
        <v>832.79</v>
      </c>
      <c r="O26" s="86"/>
      <c r="P26" s="86"/>
      <c r="Q26" s="86"/>
    </row>
    <row r="27" spans="1:17" ht="17.25" customHeight="1" x14ac:dyDescent="0.25">
      <c r="A27" s="59">
        <v>14</v>
      </c>
      <c r="B27" s="58" t="s">
        <v>184</v>
      </c>
      <c r="C27" s="83">
        <f t="shared" si="2"/>
        <v>8542.35</v>
      </c>
      <c r="D27" s="86"/>
      <c r="E27" s="86"/>
      <c r="F27" s="87"/>
      <c r="G27" s="86"/>
      <c r="H27" s="86"/>
      <c r="I27" s="86"/>
      <c r="J27" s="86"/>
      <c r="K27" s="86"/>
      <c r="L27" s="86"/>
      <c r="M27" s="86"/>
      <c r="N27" s="86">
        <v>704.35</v>
      </c>
      <c r="O27" s="86">
        <v>7838</v>
      </c>
      <c r="P27" s="86"/>
      <c r="Q27" s="86"/>
    </row>
    <row r="28" spans="1:17" ht="17.25" customHeight="1" x14ac:dyDescent="0.25">
      <c r="A28" s="80">
        <v>15</v>
      </c>
      <c r="B28" s="58" t="s">
        <v>183</v>
      </c>
      <c r="C28" s="83">
        <f t="shared" si="2"/>
        <v>702.42</v>
      </c>
      <c r="D28" s="86"/>
      <c r="E28" s="86"/>
      <c r="F28" s="87"/>
      <c r="G28" s="86"/>
      <c r="H28" s="86"/>
      <c r="I28" s="86"/>
      <c r="J28" s="86"/>
      <c r="K28" s="86"/>
      <c r="L28" s="86"/>
      <c r="M28" s="86"/>
      <c r="N28" s="86">
        <v>672.42</v>
      </c>
      <c r="O28" s="86">
        <v>30</v>
      </c>
      <c r="P28" s="86"/>
      <c r="Q28" s="86"/>
    </row>
    <row r="29" spans="1:17" ht="17.25" customHeight="1" x14ac:dyDescent="0.25">
      <c r="A29" s="59">
        <v>16</v>
      </c>
      <c r="B29" s="58" t="s">
        <v>182</v>
      </c>
      <c r="C29" s="83">
        <f t="shared" si="2"/>
        <v>1905.8000000000002</v>
      </c>
      <c r="D29" s="86"/>
      <c r="E29" s="86"/>
      <c r="F29" s="87"/>
      <c r="G29" s="86"/>
      <c r="H29" s="86"/>
      <c r="I29" s="86"/>
      <c r="J29" s="86"/>
      <c r="K29" s="86">
        <v>904</v>
      </c>
      <c r="L29" s="86"/>
      <c r="M29" s="86">
        <f>K29</f>
        <v>904</v>
      </c>
      <c r="N29" s="86">
        <v>1001.8</v>
      </c>
      <c r="O29" s="86"/>
      <c r="P29" s="86"/>
      <c r="Q29" s="86"/>
    </row>
    <row r="30" spans="1:17" ht="17.25" customHeight="1" x14ac:dyDescent="0.25">
      <c r="A30" s="80">
        <v>17</v>
      </c>
      <c r="B30" s="58" t="s">
        <v>181</v>
      </c>
      <c r="C30" s="83">
        <f t="shared" si="2"/>
        <v>1697.28</v>
      </c>
      <c r="D30" s="86"/>
      <c r="E30" s="86"/>
      <c r="F30" s="87"/>
      <c r="G30" s="86"/>
      <c r="H30" s="86"/>
      <c r="I30" s="86"/>
      <c r="J30" s="86"/>
      <c r="K30" s="86"/>
      <c r="L30" s="86"/>
      <c r="M30" s="86"/>
      <c r="N30" s="86">
        <v>1339.28</v>
      </c>
      <c r="O30" s="86">
        <v>44.5</v>
      </c>
      <c r="P30" s="86"/>
      <c r="Q30" s="86">
        <v>313.5</v>
      </c>
    </row>
    <row r="31" spans="1:17" ht="17.25" customHeight="1" x14ac:dyDescent="0.25">
      <c r="A31" s="59">
        <v>18</v>
      </c>
      <c r="B31" s="58" t="s">
        <v>180</v>
      </c>
      <c r="C31" s="83">
        <f t="shared" si="2"/>
        <v>457.08</v>
      </c>
      <c r="D31" s="86"/>
      <c r="E31" s="86"/>
      <c r="F31" s="87"/>
      <c r="G31" s="86"/>
      <c r="H31" s="86"/>
      <c r="I31" s="86"/>
      <c r="J31" s="86"/>
      <c r="K31" s="86"/>
      <c r="L31" s="86"/>
      <c r="M31" s="86"/>
      <c r="N31" s="86">
        <v>457.08</v>
      </c>
      <c r="O31" s="86"/>
      <c r="P31" s="86"/>
      <c r="Q31" s="86"/>
    </row>
    <row r="32" spans="1:17" ht="17.25" customHeight="1" x14ac:dyDescent="0.25">
      <c r="A32" s="80">
        <v>19</v>
      </c>
      <c r="B32" s="58" t="s">
        <v>179</v>
      </c>
      <c r="C32" s="83">
        <f t="shared" si="2"/>
        <v>187.67</v>
      </c>
      <c r="D32" s="86"/>
      <c r="E32" s="86"/>
      <c r="F32" s="87"/>
      <c r="G32" s="86"/>
      <c r="H32" s="86"/>
      <c r="I32" s="86"/>
      <c r="J32" s="86"/>
      <c r="K32" s="86"/>
      <c r="L32" s="86"/>
      <c r="M32" s="86"/>
      <c r="N32" s="86">
        <v>187.67</v>
      </c>
      <c r="O32" s="86"/>
      <c r="P32" s="86"/>
      <c r="Q32" s="86"/>
    </row>
    <row r="33" spans="1:17" ht="17.25" customHeight="1" x14ac:dyDescent="0.25">
      <c r="A33" s="59">
        <v>20</v>
      </c>
      <c r="B33" s="58" t="s">
        <v>84</v>
      </c>
      <c r="C33" s="83">
        <f t="shared" si="2"/>
        <v>1099.0899999999999</v>
      </c>
      <c r="D33" s="86"/>
      <c r="E33" s="86"/>
      <c r="F33" s="87"/>
      <c r="G33" s="86"/>
      <c r="H33" s="86"/>
      <c r="I33" s="86"/>
      <c r="J33" s="86"/>
      <c r="K33" s="86"/>
      <c r="L33" s="86"/>
      <c r="M33" s="86"/>
      <c r="N33" s="86">
        <v>1099.0899999999999</v>
      </c>
      <c r="O33" s="86"/>
      <c r="P33" s="86"/>
      <c r="Q33" s="86"/>
    </row>
    <row r="34" spans="1:17" ht="17.25" customHeight="1" x14ac:dyDescent="0.25">
      <c r="A34" s="80">
        <v>21</v>
      </c>
      <c r="B34" s="58" t="s">
        <v>69</v>
      </c>
      <c r="C34" s="83">
        <f t="shared" si="2"/>
        <v>653.48</v>
      </c>
      <c r="D34" s="86"/>
      <c r="E34" s="86"/>
      <c r="F34" s="87"/>
      <c r="G34" s="86"/>
      <c r="H34" s="86"/>
      <c r="I34" s="86"/>
      <c r="J34" s="86"/>
      <c r="K34" s="86">
        <v>653.48</v>
      </c>
      <c r="L34" s="86"/>
      <c r="M34" s="86">
        <f>K34</f>
        <v>653.48</v>
      </c>
      <c r="N34" s="86"/>
      <c r="O34" s="86"/>
      <c r="P34" s="86"/>
      <c r="Q34" s="86"/>
    </row>
    <row r="35" spans="1:17" ht="17.25" customHeight="1" x14ac:dyDescent="0.25">
      <c r="A35" s="59">
        <v>22</v>
      </c>
      <c r="B35" s="58" t="s">
        <v>178</v>
      </c>
      <c r="C35" s="83">
        <f t="shared" si="2"/>
        <v>1115.94</v>
      </c>
      <c r="D35" s="86"/>
      <c r="E35" s="86"/>
      <c r="F35" s="87"/>
      <c r="G35" s="86"/>
      <c r="H35" s="86"/>
      <c r="I35" s="86"/>
      <c r="J35" s="86">
        <v>391</v>
      </c>
      <c r="K35" s="86"/>
      <c r="L35" s="86"/>
      <c r="M35" s="86"/>
      <c r="N35" s="86">
        <v>724.94</v>
      </c>
      <c r="O35" s="86"/>
      <c r="P35" s="86"/>
      <c r="Q35" s="86"/>
    </row>
    <row r="36" spans="1:17" ht="27.75" customHeight="1" x14ac:dyDescent="0.25">
      <c r="A36" s="80">
        <v>23</v>
      </c>
      <c r="B36" s="58" t="s">
        <v>177</v>
      </c>
      <c r="C36" s="83">
        <f t="shared" si="2"/>
        <v>2428.62</v>
      </c>
      <c r="D36" s="86">
        <v>2428.62</v>
      </c>
      <c r="E36" s="86"/>
      <c r="F36" s="87"/>
      <c r="G36" s="86"/>
      <c r="H36" s="86"/>
      <c r="I36" s="86"/>
      <c r="J36" s="86"/>
      <c r="K36" s="86"/>
      <c r="L36" s="86"/>
      <c r="M36" s="86"/>
      <c r="N36" s="86"/>
      <c r="O36" s="86"/>
      <c r="P36" s="86"/>
      <c r="Q36" s="86"/>
    </row>
    <row r="37" spans="1:17" ht="17.25" customHeight="1" x14ac:dyDescent="0.25">
      <c r="A37" s="59">
        <v>24</v>
      </c>
      <c r="B37" s="58" t="s">
        <v>176</v>
      </c>
      <c r="C37" s="83">
        <f t="shared" si="2"/>
        <v>609.02</v>
      </c>
      <c r="D37" s="86"/>
      <c r="E37" s="86"/>
      <c r="F37" s="87"/>
      <c r="G37" s="86"/>
      <c r="H37" s="86"/>
      <c r="I37" s="86"/>
      <c r="J37" s="86"/>
      <c r="K37" s="86"/>
      <c r="L37" s="86"/>
      <c r="M37" s="86"/>
      <c r="N37" s="86">
        <v>609.02</v>
      </c>
      <c r="O37" s="86"/>
      <c r="P37" s="86"/>
      <c r="Q37" s="86"/>
    </row>
    <row r="38" spans="1:17" ht="17.25" customHeight="1" x14ac:dyDescent="0.25">
      <c r="A38" s="80">
        <v>25</v>
      </c>
      <c r="B38" s="58" t="s">
        <v>175</v>
      </c>
      <c r="C38" s="83">
        <f t="shared" si="2"/>
        <v>1776.35</v>
      </c>
      <c r="D38" s="86"/>
      <c r="E38" s="86"/>
      <c r="F38" s="87"/>
      <c r="G38" s="86">
        <v>704.04</v>
      </c>
      <c r="H38" s="86">
        <v>864</v>
      </c>
      <c r="I38" s="86">
        <v>208.31</v>
      </c>
      <c r="J38" s="86"/>
      <c r="K38" s="86"/>
      <c r="L38" s="86"/>
      <c r="M38" s="86"/>
      <c r="N38" s="86"/>
      <c r="O38" s="86"/>
      <c r="P38" s="86"/>
      <c r="Q38" s="86"/>
    </row>
    <row r="39" spans="1:17" ht="17.25" customHeight="1" x14ac:dyDescent="0.25">
      <c r="A39" s="59">
        <v>26</v>
      </c>
      <c r="B39" s="58" t="s">
        <v>174</v>
      </c>
      <c r="C39" s="83">
        <f t="shared" si="2"/>
        <v>90</v>
      </c>
      <c r="D39" s="86"/>
      <c r="E39" s="86"/>
      <c r="F39" s="87"/>
      <c r="G39" s="86"/>
      <c r="H39" s="86"/>
      <c r="I39" s="86"/>
      <c r="J39" s="86"/>
      <c r="K39" s="86">
        <v>90</v>
      </c>
      <c r="L39" s="86"/>
      <c r="M39" s="86">
        <v>90</v>
      </c>
      <c r="N39" s="86"/>
      <c r="O39" s="86"/>
      <c r="P39" s="86"/>
      <c r="Q39" s="86"/>
    </row>
    <row r="40" spans="1:17" ht="17.25" customHeight="1" x14ac:dyDescent="0.25">
      <c r="A40" s="80">
        <v>27</v>
      </c>
      <c r="B40" s="58" t="s">
        <v>96</v>
      </c>
      <c r="C40" s="83">
        <f t="shared" si="2"/>
        <v>464.22</v>
      </c>
      <c r="D40" s="86"/>
      <c r="E40" s="86"/>
      <c r="F40" s="87"/>
      <c r="G40" s="86"/>
      <c r="H40" s="86"/>
      <c r="I40" s="86"/>
      <c r="J40" s="86"/>
      <c r="K40" s="86"/>
      <c r="L40" s="86"/>
      <c r="M40" s="86"/>
      <c r="N40" s="86">
        <v>464.22</v>
      </c>
      <c r="O40" s="86"/>
      <c r="P40" s="86"/>
      <c r="Q40" s="86"/>
    </row>
    <row r="41" spans="1:17" ht="17.25" customHeight="1" x14ac:dyDescent="0.25">
      <c r="A41" s="59">
        <v>28</v>
      </c>
      <c r="B41" s="58" t="s">
        <v>173</v>
      </c>
      <c r="C41" s="88">
        <f t="shared" si="2"/>
        <v>7972.98</v>
      </c>
      <c r="D41" s="86"/>
      <c r="E41" s="86"/>
      <c r="F41" s="87"/>
      <c r="G41" s="86"/>
      <c r="H41" s="86"/>
      <c r="I41" s="86"/>
      <c r="J41" s="86"/>
      <c r="K41" s="86"/>
      <c r="L41" s="86"/>
      <c r="M41" s="86"/>
      <c r="N41" s="86">
        <v>7882.98</v>
      </c>
      <c r="O41" s="86">
        <v>90</v>
      </c>
      <c r="P41" s="86"/>
      <c r="Q41" s="86"/>
    </row>
    <row r="42" spans="1:17" ht="17.25" customHeight="1" x14ac:dyDescent="0.25">
      <c r="A42" s="80">
        <v>29</v>
      </c>
      <c r="B42" s="58" t="s">
        <v>172</v>
      </c>
      <c r="C42" s="83">
        <f t="shared" si="2"/>
        <v>4950.97</v>
      </c>
      <c r="D42" s="86"/>
      <c r="E42" s="86"/>
      <c r="F42" s="87"/>
      <c r="G42" s="86"/>
      <c r="H42" s="86"/>
      <c r="I42" s="86"/>
      <c r="J42" s="86"/>
      <c r="K42" s="86"/>
      <c r="L42" s="86"/>
      <c r="M42" s="86"/>
      <c r="N42" s="86">
        <v>4950.97</v>
      </c>
      <c r="O42" s="86"/>
      <c r="P42" s="86"/>
      <c r="Q42" s="86"/>
    </row>
    <row r="43" spans="1:17" ht="17.25" customHeight="1" x14ac:dyDescent="0.25">
      <c r="A43" s="59">
        <v>30</v>
      </c>
      <c r="B43" s="78" t="s">
        <v>171</v>
      </c>
      <c r="C43" s="83">
        <f t="shared" si="2"/>
        <v>2531.77</v>
      </c>
      <c r="D43" s="86"/>
      <c r="E43" s="86"/>
      <c r="F43" s="87"/>
      <c r="G43" s="86"/>
      <c r="H43" s="86"/>
      <c r="I43" s="86"/>
      <c r="J43" s="86">
        <v>1756.77</v>
      </c>
      <c r="K43" s="86">
        <v>775</v>
      </c>
      <c r="L43" s="86"/>
      <c r="M43" s="86">
        <f>K43</f>
        <v>775</v>
      </c>
      <c r="N43" s="86"/>
      <c r="O43" s="86"/>
      <c r="P43" s="86"/>
      <c r="Q43" s="86"/>
    </row>
    <row r="44" spans="1:17" ht="17.25" customHeight="1" x14ac:dyDescent="0.25">
      <c r="A44" s="80">
        <v>31</v>
      </c>
      <c r="B44" s="78" t="s">
        <v>170</v>
      </c>
      <c r="C44" s="83">
        <f t="shared" si="2"/>
        <v>700</v>
      </c>
      <c r="D44" s="86"/>
      <c r="E44" s="86"/>
      <c r="F44" s="87"/>
      <c r="G44" s="86"/>
      <c r="H44" s="86"/>
      <c r="I44" s="86"/>
      <c r="J44" s="86"/>
      <c r="K44" s="86"/>
      <c r="L44" s="86"/>
      <c r="M44" s="86"/>
      <c r="N44" s="86"/>
      <c r="O44" s="86"/>
      <c r="P44" s="86"/>
      <c r="Q44" s="86">
        <v>700</v>
      </c>
    </row>
    <row r="45" spans="1:17" ht="17.25" customHeight="1" x14ac:dyDescent="0.25">
      <c r="A45" s="85"/>
      <c r="B45" s="84"/>
      <c r="C45" s="82"/>
      <c r="D45" s="82"/>
      <c r="E45" s="82"/>
      <c r="F45" s="82"/>
      <c r="G45" s="82"/>
      <c r="H45" s="82"/>
      <c r="I45" s="82"/>
      <c r="J45" s="82"/>
      <c r="K45" s="82"/>
      <c r="L45" s="82"/>
      <c r="M45" s="82"/>
      <c r="N45" s="82"/>
      <c r="O45" s="82"/>
      <c r="P45" s="82"/>
      <c r="Q45" s="82"/>
    </row>
  </sheetData>
  <mergeCells count="21">
    <mergeCell ref="A3:O3"/>
    <mergeCell ref="A4:O4"/>
    <mergeCell ref="A8:A10"/>
    <mergeCell ref="B8:B10"/>
    <mergeCell ref="C8:C10"/>
    <mergeCell ref="F9:F10"/>
    <mergeCell ref="A5:O5"/>
    <mergeCell ref="D8:Q8"/>
    <mergeCell ref="K9:K10"/>
    <mergeCell ref="A6:O6"/>
    <mergeCell ref="D9:D10"/>
    <mergeCell ref="Q9:Q10"/>
    <mergeCell ref="N9:N10"/>
    <mergeCell ref="G9:G10"/>
    <mergeCell ref="H9:H10"/>
    <mergeCell ref="J9:J10"/>
    <mergeCell ref="P9:P10"/>
    <mergeCell ref="O9:O10"/>
    <mergeCell ref="I9:I10"/>
    <mergeCell ref="E9:E10"/>
    <mergeCell ref="L9:M9"/>
  </mergeCells>
  <printOptions horizontalCentered="1"/>
  <pageMargins left="0.47244094488188998" right="0.43307086614173201" top="0.47244094488188998" bottom="0.47244094488188998" header="0.31496062992126" footer="0.31496062992126"/>
  <pageSetup paperSize="9" scale="72" fitToHeight="5" orientation="landscape" r:id="rId1"/>
  <headerFooter>
    <oddFooter>&amp;C&amp;8Trang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38"/>
  <sheetViews>
    <sheetView zoomScale="85" zoomScaleNormal="85" workbookViewId="0">
      <selection activeCell="A5" sqref="A5:XFD5"/>
    </sheetView>
  </sheetViews>
  <sheetFormatPr defaultColWidth="9.140625" defaultRowHeight="15" x14ac:dyDescent="0.25"/>
  <cols>
    <col min="1" max="1" width="6.42578125" style="1" customWidth="1"/>
    <col min="2" max="2" width="84.42578125" style="1" customWidth="1"/>
    <col min="3" max="3" width="12.140625" style="1" customWidth="1"/>
    <col min="4" max="4" width="11.42578125" style="1" customWidth="1"/>
    <col min="5" max="5" width="12" style="1" customWidth="1"/>
    <col min="6" max="6" width="9.140625" style="1"/>
    <col min="7" max="7" width="9.42578125" style="1" bestFit="1" customWidth="1"/>
    <col min="8" max="16384" width="9.140625" style="1"/>
  </cols>
  <sheetData>
    <row r="1" spans="1:12" x14ac:dyDescent="0.25">
      <c r="A1" s="8"/>
      <c r="E1" s="7" t="s">
        <v>828</v>
      </c>
    </row>
    <row r="3" spans="1:12" ht="43.5" customHeight="1" x14ac:dyDescent="0.25">
      <c r="A3" s="637" t="s">
        <v>813</v>
      </c>
      <c r="B3" s="634"/>
      <c r="C3" s="634"/>
      <c r="D3" s="634"/>
      <c r="E3" s="634"/>
    </row>
    <row r="4" spans="1:12" ht="17.25" hidden="1" customHeight="1" x14ac:dyDescent="0.25">
      <c r="A4" s="676" t="s">
        <v>31</v>
      </c>
      <c r="B4" s="676"/>
      <c r="C4" s="676"/>
      <c r="D4" s="676"/>
      <c r="E4" s="676"/>
    </row>
    <row r="5" spans="1:12" ht="17.25" hidden="1" customHeight="1" x14ac:dyDescent="0.25">
      <c r="A5" s="676" t="str">
        <f>'71-H'!A5:D5</f>
        <v>(Kèm theo Quyết định số       /QĐ-UBND ngày      /        /2025 của UBND huyện Đăk Tô)</v>
      </c>
      <c r="B5" s="676"/>
      <c r="C5" s="676"/>
      <c r="D5" s="676"/>
      <c r="E5" s="676"/>
    </row>
    <row r="6" spans="1:12" ht="17.25" hidden="1" customHeight="1" x14ac:dyDescent="0.25">
      <c r="A6" s="676" t="str">
        <f>'76-hanh'!A4:P4</f>
        <v>(Kèm theo Quyết định số     /QĐ-UBND ngày    tháng     năm 2025 của UBND huyện Đăk Tô)</v>
      </c>
      <c r="B6" s="676"/>
      <c r="C6" s="676"/>
      <c r="D6" s="676"/>
      <c r="E6" s="676"/>
    </row>
    <row r="7" spans="1:12" ht="30.75" customHeight="1" x14ac:dyDescent="0.25">
      <c r="E7" s="6" t="s">
        <v>30</v>
      </c>
    </row>
    <row r="8" spans="1:12" s="358" customFormat="1" ht="15.75" x14ac:dyDescent="0.25">
      <c r="A8" s="677" t="s">
        <v>29</v>
      </c>
      <c r="B8" s="677" t="s">
        <v>28</v>
      </c>
      <c r="C8" s="679" t="s">
        <v>734</v>
      </c>
      <c r="D8" s="679" t="s">
        <v>735</v>
      </c>
      <c r="E8" s="679"/>
      <c r="F8" s="531"/>
      <c r="G8" s="357"/>
      <c r="H8" s="357"/>
      <c r="I8" s="357"/>
      <c r="J8" s="357"/>
      <c r="K8" s="357"/>
      <c r="L8" s="357"/>
    </row>
    <row r="9" spans="1:12" s="358" customFormat="1" ht="51.75" customHeight="1" x14ac:dyDescent="0.25">
      <c r="A9" s="678"/>
      <c r="B9" s="678"/>
      <c r="C9" s="680"/>
      <c r="D9" s="533" t="s">
        <v>25</v>
      </c>
      <c r="E9" s="532" t="s">
        <v>736</v>
      </c>
      <c r="F9" s="531"/>
      <c r="G9" s="357"/>
      <c r="H9" s="357"/>
      <c r="I9" s="357"/>
      <c r="J9" s="357"/>
      <c r="K9" s="357"/>
      <c r="L9" s="357"/>
    </row>
    <row r="10" spans="1:12" s="358" customFormat="1" ht="15.75" x14ac:dyDescent="0.25">
      <c r="A10" s="453" t="s">
        <v>22</v>
      </c>
      <c r="B10" s="453" t="s">
        <v>8</v>
      </c>
      <c r="C10" s="532" t="s">
        <v>219</v>
      </c>
      <c r="D10" s="533">
        <v>2</v>
      </c>
      <c r="E10" s="532">
        <v>3</v>
      </c>
      <c r="F10" s="531"/>
      <c r="G10" s="357"/>
      <c r="H10" s="357"/>
      <c r="I10" s="357"/>
      <c r="J10" s="357"/>
      <c r="K10" s="357"/>
      <c r="L10" s="357"/>
    </row>
    <row r="11" spans="1:12" s="358" customFormat="1" ht="15.75" x14ac:dyDescent="0.25">
      <c r="A11" s="453"/>
      <c r="B11" s="506" t="s">
        <v>737</v>
      </c>
      <c r="C11" s="532">
        <f>+C12+C30+C37</f>
        <v>1053719</v>
      </c>
      <c r="D11" s="533">
        <f>+D12+D30+D37</f>
        <v>523366.80000000005</v>
      </c>
      <c r="E11" s="532">
        <f>+E12+E30+E37</f>
        <v>530352.20000000007</v>
      </c>
      <c r="F11" s="531"/>
      <c r="G11" s="534">
        <f>+E11-'[2]thu 2021 (2)'!$BT$12-E30</f>
        <v>-3131444.1999999997</v>
      </c>
      <c r="H11" s="357"/>
      <c r="I11" s="357"/>
      <c r="J11" s="357"/>
      <c r="K11" s="357"/>
      <c r="L11" s="357"/>
    </row>
    <row r="12" spans="1:12" s="358" customFormat="1" ht="15.75" x14ac:dyDescent="0.25">
      <c r="A12" s="453" t="s">
        <v>22</v>
      </c>
      <c r="B12" s="506" t="s">
        <v>738</v>
      </c>
      <c r="C12" s="532">
        <f>+C13+C23+C27+C28+C29</f>
        <v>534879</v>
      </c>
      <c r="D12" s="533">
        <f>+D13+D23+D27+D28+D29</f>
        <v>457323.2</v>
      </c>
      <c r="E12" s="532">
        <f>+E13+E23+E27+E28+E29</f>
        <v>77555.8</v>
      </c>
      <c r="F12" s="531"/>
      <c r="G12" s="535">
        <f>+C11-78321000-C29</f>
        <v>-77277065</v>
      </c>
      <c r="H12" s="357"/>
      <c r="I12" s="357"/>
      <c r="J12" s="357"/>
      <c r="K12" s="357"/>
      <c r="L12" s="357"/>
    </row>
    <row r="13" spans="1:12" s="358" customFormat="1" ht="18.75" x14ac:dyDescent="0.3">
      <c r="A13" s="453" t="s">
        <v>6</v>
      </c>
      <c r="B13" s="506" t="s">
        <v>739</v>
      </c>
      <c r="C13" s="532">
        <f>+C14+C21+C22</f>
        <v>66243</v>
      </c>
      <c r="D13" s="533">
        <f>+D14+D21+D22</f>
        <v>59553</v>
      </c>
      <c r="E13" s="532">
        <f>+E14+E21+E22</f>
        <v>6690</v>
      </c>
      <c r="F13" s="531"/>
      <c r="G13" s="536">
        <v>18220.163</v>
      </c>
      <c r="H13" s="357"/>
      <c r="I13" s="357"/>
      <c r="J13" s="357"/>
      <c r="K13" s="357"/>
      <c r="L13" s="357"/>
    </row>
    <row r="14" spans="1:12" s="358" customFormat="1" ht="18.75" x14ac:dyDescent="0.3">
      <c r="A14" s="537">
        <v>1</v>
      </c>
      <c r="B14" s="538" t="s">
        <v>20</v>
      </c>
      <c r="C14" s="539">
        <f>SUM(D14:E14)</f>
        <v>66243</v>
      </c>
      <c r="D14" s="540">
        <v>59553</v>
      </c>
      <c r="E14" s="539">
        <v>6690</v>
      </c>
      <c r="F14" s="541"/>
      <c r="G14" s="536">
        <v>996012</v>
      </c>
      <c r="H14" s="535">
        <f>30588000-C30</f>
        <v>30069160</v>
      </c>
      <c r="I14" s="357"/>
      <c r="J14" s="357"/>
      <c r="K14" s="357"/>
      <c r="L14" s="357"/>
    </row>
    <row r="15" spans="1:12" s="52" customFormat="1" x14ac:dyDescent="0.25">
      <c r="A15" s="542"/>
      <c r="B15" s="543" t="s">
        <v>740</v>
      </c>
      <c r="C15" s="544">
        <f>SUM(D15:E15)</f>
        <v>0</v>
      </c>
      <c r="D15" s="545"/>
      <c r="E15" s="544"/>
      <c r="F15" s="546"/>
      <c r="G15" s="547">
        <f>+G14+G13+'[2]thu 2021 (2)'!$BT$12/1000</f>
        <v>1017441.1629999999</v>
      </c>
      <c r="H15" s="548"/>
      <c r="I15" s="548"/>
      <c r="J15" s="548"/>
      <c r="K15" s="548"/>
      <c r="L15" s="548"/>
    </row>
    <row r="16" spans="1:12" s="52" customFormat="1" x14ac:dyDescent="0.25">
      <c r="A16" s="542" t="s">
        <v>2</v>
      </c>
      <c r="B16" s="543" t="s">
        <v>14</v>
      </c>
      <c r="C16" s="544">
        <f>SUM(D16:E16)</f>
        <v>0</v>
      </c>
      <c r="D16" s="545"/>
      <c r="E16" s="544"/>
      <c r="F16" s="546"/>
      <c r="G16" s="549">
        <f>+G14+G11+'[2]thu 2021 (2)'!$BT$12</f>
        <v>1073567.8000000003</v>
      </c>
      <c r="H16" s="548"/>
      <c r="I16" s="548"/>
      <c r="J16" s="548"/>
      <c r="K16" s="548"/>
      <c r="L16" s="548"/>
    </row>
    <row r="17" spans="1:12" s="52" customFormat="1" x14ac:dyDescent="0.25">
      <c r="A17" s="542" t="s">
        <v>2</v>
      </c>
      <c r="B17" s="543" t="s">
        <v>741</v>
      </c>
      <c r="C17" s="544"/>
      <c r="D17" s="545"/>
      <c r="E17" s="544"/>
      <c r="F17" s="546"/>
      <c r="G17" s="549"/>
      <c r="H17" s="548"/>
      <c r="I17" s="548"/>
      <c r="J17" s="548"/>
      <c r="K17" s="548"/>
      <c r="L17" s="548"/>
    </row>
    <row r="18" spans="1:12" s="52" customFormat="1" x14ac:dyDescent="0.25">
      <c r="A18" s="542"/>
      <c r="B18" s="543" t="s">
        <v>742</v>
      </c>
      <c r="C18" s="544"/>
      <c r="D18" s="545"/>
      <c r="E18" s="544"/>
      <c r="F18" s="546"/>
      <c r="G18" s="548"/>
      <c r="H18" s="548"/>
      <c r="I18" s="548"/>
      <c r="J18" s="548"/>
      <c r="K18" s="548"/>
      <c r="L18" s="548"/>
    </row>
    <row r="19" spans="1:12" s="52" customFormat="1" x14ac:dyDescent="0.25">
      <c r="A19" s="542" t="s">
        <v>2</v>
      </c>
      <c r="B19" s="543" t="s">
        <v>19</v>
      </c>
      <c r="C19" s="544">
        <f>SUM(D19:E19)</f>
        <v>58872</v>
      </c>
      <c r="D19" s="545">
        <v>52182</v>
      </c>
      <c r="E19" s="544">
        <v>6690</v>
      </c>
      <c r="F19" s="546"/>
      <c r="G19" s="548"/>
      <c r="H19" s="548"/>
      <c r="I19" s="548"/>
      <c r="J19" s="548"/>
      <c r="K19" s="548"/>
      <c r="L19" s="548"/>
    </row>
    <row r="20" spans="1:12" s="52" customFormat="1" x14ac:dyDescent="0.25">
      <c r="A20" s="542" t="s">
        <v>2</v>
      </c>
      <c r="B20" s="543" t="s">
        <v>18</v>
      </c>
      <c r="C20" s="544"/>
      <c r="D20" s="545"/>
      <c r="E20" s="544"/>
      <c r="F20" s="546"/>
      <c r="G20" s="548"/>
      <c r="H20" s="548"/>
      <c r="I20" s="548"/>
      <c r="J20" s="548"/>
      <c r="K20" s="548"/>
      <c r="L20" s="548"/>
    </row>
    <row r="21" spans="1:12" s="52" customFormat="1" ht="45" x14ac:dyDescent="0.25">
      <c r="A21" s="542">
        <v>2</v>
      </c>
      <c r="B21" s="466" t="s">
        <v>743</v>
      </c>
      <c r="C21" s="544"/>
      <c r="D21" s="540"/>
      <c r="E21" s="544"/>
      <c r="F21" s="546"/>
      <c r="G21" s="548">
        <f>392-388</f>
        <v>4</v>
      </c>
      <c r="H21" s="548"/>
      <c r="I21" s="548"/>
      <c r="J21" s="548"/>
      <c r="K21" s="548"/>
      <c r="L21" s="548"/>
    </row>
    <row r="22" spans="1:12" s="52" customFormat="1" ht="15.75" x14ac:dyDescent="0.25">
      <c r="A22" s="542">
        <v>3</v>
      </c>
      <c r="B22" s="543" t="s">
        <v>17</v>
      </c>
      <c r="C22" s="544">
        <f t="shared" ref="C22:C29" si="0">SUM(D22:E22)</f>
        <v>0</v>
      </c>
      <c r="D22" s="540"/>
      <c r="E22" s="544"/>
      <c r="F22" s="546"/>
      <c r="G22" s="548"/>
      <c r="H22" s="548"/>
      <c r="I22" s="548"/>
      <c r="J22" s="548"/>
      <c r="K22" s="548"/>
      <c r="L22" s="548"/>
    </row>
    <row r="23" spans="1:12" s="358" customFormat="1" ht="15.75" x14ac:dyDescent="0.25">
      <c r="A23" s="453" t="s">
        <v>4</v>
      </c>
      <c r="B23" s="506" t="s">
        <v>16</v>
      </c>
      <c r="C23" s="532">
        <f t="shared" si="0"/>
        <v>458852</v>
      </c>
      <c r="D23" s="533">
        <v>389020</v>
      </c>
      <c r="E23" s="532">
        <v>69832</v>
      </c>
      <c r="F23" s="531"/>
      <c r="G23" s="357"/>
      <c r="H23" s="357"/>
      <c r="I23" s="357"/>
      <c r="J23" s="357"/>
      <c r="K23" s="357"/>
      <c r="L23" s="357"/>
    </row>
    <row r="24" spans="1:12" s="358" customFormat="1" ht="15.75" x14ac:dyDescent="0.25">
      <c r="A24" s="537"/>
      <c r="B24" s="543" t="s">
        <v>15</v>
      </c>
      <c r="C24" s="539">
        <f t="shared" si="0"/>
        <v>0</v>
      </c>
      <c r="D24" s="540"/>
      <c r="E24" s="539"/>
      <c r="F24" s="541"/>
      <c r="G24" s="357"/>
      <c r="H24" s="357"/>
      <c r="I24" s="357"/>
      <c r="J24" s="357"/>
      <c r="K24" s="357"/>
      <c r="L24" s="357"/>
    </row>
    <row r="25" spans="1:12" s="358" customFormat="1" ht="15.75" x14ac:dyDescent="0.25">
      <c r="A25" s="542">
        <v>1</v>
      </c>
      <c r="B25" s="543" t="s">
        <v>14</v>
      </c>
      <c r="C25" s="544">
        <f t="shared" si="0"/>
        <v>307923.8</v>
      </c>
      <c r="D25" s="545">
        <v>307668.8</v>
      </c>
      <c r="E25" s="544">
        <v>255</v>
      </c>
      <c r="F25" s="546"/>
      <c r="G25" s="357"/>
      <c r="H25" s="357"/>
      <c r="I25" s="357"/>
      <c r="J25" s="357"/>
      <c r="K25" s="357"/>
      <c r="L25" s="357"/>
    </row>
    <row r="26" spans="1:12" s="358" customFormat="1" ht="15.75" x14ac:dyDescent="0.25">
      <c r="A26" s="542">
        <v>2</v>
      </c>
      <c r="B26" s="543" t="s">
        <v>744</v>
      </c>
      <c r="C26" s="544">
        <f t="shared" si="0"/>
        <v>180</v>
      </c>
      <c r="D26" s="545">
        <v>180</v>
      </c>
      <c r="E26" s="544"/>
      <c r="F26" s="546"/>
      <c r="G26" s="357"/>
      <c r="H26" s="357"/>
      <c r="I26" s="357"/>
      <c r="J26" s="357"/>
      <c r="K26" s="357"/>
      <c r="L26" s="357"/>
    </row>
    <row r="27" spans="1:12" s="358" customFormat="1" ht="15.75" x14ac:dyDescent="0.25">
      <c r="A27" s="453" t="s">
        <v>12</v>
      </c>
      <c r="B27" s="506" t="s">
        <v>745</v>
      </c>
      <c r="C27" s="539">
        <f t="shared" si="0"/>
        <v>0</v>
      </c>
      <c r="D27" s="540"/>
      <c r="E27" s="539"/>
      <c r="F27" s="541"/>
      <c r="G27" s="357"/>
      <c r="H27" s="357"/>
      <c r="I27" s="357"/>
      <c r="J27" s="357"/>
      <c r="K27" s="357"/>
      <c r="L27" s="357"/>
    </row>
    <row r="28" spans="1:12" s="358" customFormat="1" ht="15.75" x14ac:dyDescent="0.25">
      <c r="A28" s="453" t="s">
        <v>10</v>
      </c>
      <c r="B28" s="506" t="s">
        <v>746</v>
      </c>
      <c r="C28" s="539">
        <f t="shared" si="0"/>
        <v>0</v>
      </c>
      <c r="D28" s="540"/>
      <c r="E28" s="539"/>
      <c r="F28" s="541"/>
      <c r="G28" s="357"/>
      <c r="H28" s="357"/>
      <c r="I28" s="357"/>
      <c r="J28" s="357"/>
      <c r="K28" s="357"/>
      <c r="L28" s="357"/>
    </row>
    <row r="29" spans="1:12" s="52" customFormat="1" ht="15.75" x14ac:dyDescent="0.25">
      <c r="A29" s="453" t="s">
        <v>33</v>
      </c>
      <c r="B29" s="506" t="s">
        <v>11</v>
      </c>
      <c r="C29" s="532">
        <f t="shared" si="0"/>
        <v>9784</v>
      </c>
      <c r="D29" s="533">
        <v>8750.2000000000007</v>
      </c>
      <c r="E29" s="532">
        <v>1033.8</v>
      </c>
      <c r="F29" s="531"/>
      <c r="G29" s="548"/>
      <c r="H29" s="548"/>
      <c r="I29" s="548"/>
      <c r="J29" s="548"/>
      <c r="K29" s="548"/>
      <c r="L29" s="548"/>
    </row>
    <row r="30" spans="1:12" s="358" customFormat="1" ht="15.75" x14ac:dyDescent="0.25">
      <c r="A30" s="453" t="s">
        <v>8</v>
      </c>
      <c r="B30" s="506" t="s">
        <v>7</v>
      </c>
      <c r="C30" s="532">
        <f>+C31+C34</f>
        <v>518840</v>
      </c>
      <c r="D30" s="533">
        <f>+D31+D34</f>
        <v>66043.600000000006</v>
      </c>
      <c r="E30" s="532">
        <f>+E31+E34</f>
        <v>452796.4</v>
      </c>
      <c r="F30" s="531"/>
      <c r="G30" s="534">
        <f>69043000-C30</f>
        <v>68524160</v>
      </c>
      <c r="H30" s="357"/>
      <c r="I30" s="357"/>
      <c r="J30" s="357"/>
      <c r="K30" s="357"/>
      <c r="L30" s="357"/>
    </row>
    <row r="31" spans="1:12" s="358" customFormat="1" ht="15.75" x14ac:dyDescent="0.25">
      <c r="A31" s="453" t="s">
        <v>6</v>
      </c>
      <c r="B31" s="506" t="s">
        <v>5</v>
      </c>
      <c r="C31" s="532">
        <f>SUM(D31:E31)</f>
        <v>448000</v>
      </c>
      <c r="D31" s="533">
        <f>'[1]17'!E34</f>
        <v>0</v>
      </c>
      <c r="E31" s="532">
        <f>SUM(E32:E33)</f>
        <v>448000</v>
      </c>
      <c r="F31" s="531"/>
      <c r="G31" s="548" t="e">
        <f>8291+#REF!+#REF!</f>
        <v>#REF!</v>
      </c>
      <c r="H31" s="357"/>
      <c r="I31" s="357"/>
      <c r="J31" s="357"/>
      <c r="K31" s="357"/>
      <c r="L31" s="357"/>
    </row>
    <row r="32" spans="1:12" s="528" customFormat="1" ht="15.75" hidden="1" x14ac:dyDescent="0.25">
      <c r="A32" s="507">
        <v>1</v>
      </c>
      <c r="B32" s="550" t="s">
        <v>214</v>
      </c>
      <c r="C32" s="551" t="e">
        <f>SUM(D32:E32)</f>
        <v>#REF!</v>
      </c>
      <c r="D32" s="552" t="e">
        <f>+#REF!</f>
        <v>#REF!</v>
      </c>
      <c r="E32" s="551">
        <f>+'[1]thuy-chi tietxã 05'!D77</f>
        <v>448000</v>
      </c>
      <c r="F32" s="553"/>
      <c r="G32" s="357">
        <f>78321-35926</f>
        <v>42395</v>
      </c>
      <c r="H32" s="357"/>
      <c r="I32" s="357"/>
      <c r="J32" s="357"/>
      <c r="K32" s="357"/>
      <c r="L32" s="357"/>
    </row>
    <row r="33" spans="1:12" s="528" customFormat="1" ht="15.75" hidden="1" x14ac:dyDescent="0.25">
      <c r="A33" s="507">
        <v>2</v>
      </c>
      <c r="B33" s="550" t="s">
        <v>475</v>
      </c>
      <c r="C33" s="551" t="e">
        <f>SUM(D33:E33)</f>
        <v>#REF!</v>
      </c>
      <c r="D33" s="552" t="e">
        <f>+#REF!</f>
        <v>#REF!</v>
      </c>
      <c r="E33" s="551">
        <f>+'[1]thuy-chi tietxã 05'!D78</f>
        <v>0</v>
      </c>
      <c r="F33" s="553"/>
      <c r="G33" s="357"/>
      <c r="H33" s="357"/>
      <c r="I33" s="357"/>
      <c r="J33" s="357"/>
      <c r="K33" s="357"/>
      <c r="L33" s="357"/>
    </row>
    <row r="34" spans="1:12" s="358" customFormat="1" ht="15.75" x14ac:dyDescent="0.25">
      <c r="A34" s="453" t="s">
        <v>4</v>
      </c>
      <c r="B34" s="506" t="s">
        <v>747</v>
      </c>
      <c r="C34" s="532">
        <f>SUM(C35:C36)</f>
        <v>70840</v>
      </c>
      <c r="D34" s="532">
        <f>SUM(D35:D36)</f>
        <v>66043.600000000006</v>
      </c>
      <c r="E34" s="532">
        <f>SUM(E35:E36)</f>
        <v>4796.3999999999996</v>
      </c>
      <c r="F34" s="531"/>
      <c r="G34" s="534">
        <f>14568+6278</f>
        <v>20846</v>
      </c>
      <c r="H34" s="357">
        <f>+G34-20744</f>
        <v>102</v>
      </c>
      <c r="I34" s="357"/>
      <c r="J34" s="357"/>
      <c r="K34" s="357"/>
      <c r="L34" s="357"/>
    </row>
    <row r="35" spans="1:12" s="358" customFormat="1" ht="15.75" x14ac:dyDescent="0.25">
      <c r="A35" s="554">
        <v>1</v>
      </c>
      <c r="B35" s="555" t="s">
        <v>748</v>
      </c>
      <c r="C35" s="556">
        <f>SUM(D35:E35)</f>
        <v>50681</v>
      </c>
      <c r="D35" s="556">
        <v>46851.4</v>
      </c>
      <c r="E35" s="556">
        <v>3829.6</v>
      </c>
      <c r="F35" s="541"/>
      <c r="G35" s="534"/>
      <c r="H35" s="357"/>
      <c r="I35" s="357"/>
      <c r="J35" s="357"/>
      <c r="K35" s="357"/>
      <c r="L35" s="357"/>
    </row>
    <row r="36" spans="1:12" s="358" customFormat="1" ht="31.5" x14ac:dyDescent="0.25">
      <c r="A36" s="554">
        <v>2</v>
      </c>
      <c r="B36" s="555" t="s">
        <v>749</v>
      </c>
      <c r="C36" s="556">
        <f>SUM(D36:E36)</f>
        <v>20159</v>
      </c>
      <c r="D36" s="556">
        <v>19192.2</v>
      </c>
      <c r="E36" s="556">
        <v>966.8</v>
      </c>
      <c r="F36" s="541"/>
      <c r="G36" s="534"/>
      <c r="H36" s="357"/>
      <c r="I36" s="357"/>
      <c r="J36" s="357"/>
      <c r="K36" s="357"/>
      <c r="L36" s="357"/>
    </row>
    <row r="37" spans="1:12" s="463" customFormat="1" ht="15.75" x14ac:dyDescent="0.25">
      <c r="A37" s="557" t="s">
        <v>1</v>
      </c>
      <c r="B37" s="558" t="s">
        <v>0</v>
      </c>
      <c r="C37" s="559">
        <f>SUM(D37:E37)</f>
        <v>0</v>
      </c>
      <c r="D37" s="560"/>
      <c r="E37" s="559"/>
      <c r="F37" s="561"/>
      <c r="G37" s="462"/>
      <c r="H37" s="462"/>
      <c r="I37" s="462"/>
      <c r="J37" s="462"/>
      <c r="K37" s="462"/>
      <c r="L37" s="462"/>
    </row>
    <row r="38" spans="1:12" ht="15.75" x14ac:dyDescent="0.25">
      <c r="D38" s="2"/>
    </row>
  </sheetData>
  <mergeCells count="8">
    <mergeCell ref="A3:E3"/>
    <mergeCell ref="A4:E4"/>
    <mergeCell ref="A5:E5"/>
    <mergeCell ref="A6:E6"/>
    <mergeCell ref="A8:A9"/>
    <mergeCell ref="B8:B9"/>
    <mergeCell ref="C8:C9"/>
    <mergeCell ref="D8:E8"/>
  </mergeCells>
  <printOptions horizontalCentered="1"/>
  <pageMargins left="0.7" right="0.7" top="0.55000000000000004" bottom="0.5" header="0.3" footer="0.3"/>
  <pageSetup scale="70" orientation="portrait" r:id="rId1"/>
  <headerFooter>
    <oddFooter>&amp;C&amp;8Trang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E65"/>
  <sheetViews>
    <sheetView topLeftCell="A3" zoomScale="85" zoomScaleNormal="85" workbookViewId="0">
      <selection activeCell="E69" sqref="E69"/>
    </sheetView>
  </sheetViews>
  <sheetFormatPr defaultColWidth="9.140625" defaultRowHeight="15" x14ac:dyDescent="0.25"/>
  <cols>
    <col min="1" max="1" width="6.28515625" style="1" customWidth="1"/>
    <col min="2" max="2" width="57" style="1" customWidth="1"/>
    <col min="3" max="3" width="22" style="1" customWidth="1"/>
    <col min="4" max="4" width="9.140625" style="1"/>
    <col min="5" max="5" width="10.5703125" style="1" bestFit="1" customWidth="1"/>
    <col min="6" max="16384" width="9.140625" style="1"/>
  </cols>
  <sheetData>
    <row r="1" spans="1:5" x14ac:dyDescent="0.25">
      <c r="A1" s="8"/>
      <c r="C1" s="7" t="s">
        <v>827</v>
      </c>
    </row>
    <row r="3" spans="1:5" ht="41.25" customHeight="1" x14ac:dyDescent="0.25">
      <c r="A3" s="681" t="s">
        <v>814</v>
      </c>
      <c r="B3" s="681"/>
      <c r="C3" s="681"/>
    </row>
    <row r="4" spans="1:5" ht="17.25" hidden="1" customHeight="1" x14ac:dyDescent="0.25">
      <c r="A4" s="676" t="s">
        <v>31</v>
      </c>
      <c r="B4" s="676"/>
      <c r="C4" s="676"/>
    </row>
    <row r="5" spans="1:5" ht="17.25" hidden="1" customHeight="1" x14ac:dyDescent="0.25">
      <c r="A5" s="676" t="str">
        <f>'72ĐT-NS'!A5:E5</f>
        <v>(Kèm theo Quyết định số       /QĐ-UBND ngày      /        /2025 của UBND huyện Đăk Tô)</v>
      </c>
      <c r="B5" s="676"/>
      <c r="C5" s="676"/>
    </row>
    <row r="6" spans="1:5" ht="17.25" hidden="1" customHeight="1" x14ac:dyDescent="0.25">
      <c r="A6" s="676" t="str">
        <f>'72ĐT-NS'!A6:E6</f>
        <v>(Kèm theo Quyết định số     /QĐ-UBND ngày    tháng     năm 2025 của UBND huyện Đăk Tô)</v>
      </c>
      <c r="B6" s="676"/>
      <c r="C6" s="676"/>
    </row>
    <row r="7" spans="1:5" x14ac:dyDescent="0.25">
      <c r="C7" s="6" t="s">
        <v>30</v>
      </c>
    </row>
    <row r="8" spans="1:5" s="358" customFormat="1" ht="27.75" customHeight="1" x14ac:dyDescent="0.25">
      <c r="A8" s="149" t="s">
        <v>29</v>
      </c>
      <c r="B8" s="149" t="s">
        <v>28</v>
      </c>
      <c r="C8" s="150" t="s">
        <v>46</v>
      </c>
      <c r="D8" s="523"/>
      <c r="E8" s="357"/>
    </row>
    <row r="9" spans="1:5" s="358" customFormat="1" ht="15.75" x14ac:dyDescent="0.25">
      <c r="A9" s="453" t="s">
        <v>22</v>
      </c>
      <c r="B9" s="453" t="s">
        <v>8</v>
      </c>
      <c r="C9" s="505"/>
      <c r="D9" s="523"/>
      <c r="E9" s="357"/>
    </row>
    <row r="10" spans="1:5" s="358" customFormat="1" ht="15.75" x14ac:dyDescent="0.25">
      <c r="A10" s="453"/>
      <c r="B10" s="506" t="s">
        <v>679</v>
      </c>
      <c r="C10" s="505"/>
      <c r="D10" s="523"/>
      <c r="E10" s="524">
        <f>+C10-'[1]33'!C12</f>
        <v>-66243</v>
      </c>
    </row>
    <row r="11" spans="1:5" s="358" customFormat="1" ht="31.5" x14ac:dyDescent="0.25">
      <c r="A11" s="453" t="s">
        <v>22</v>
      </c>
      <c r="B11" s="506" t="s">
        <v>680</v>
      </c>
      <c r="C11" s="445">
        <v>563583.35899999994</v>
      </c>
      <c r="D11" s="525"/>
      <c r="E11" s="357"/>
    </row>
    <row r="12" spans="1:5" s="358" customFormat="1" ht="15.75" x14ac:dyDescent="0.25">
      <c r="A12" s="453" t="s">
        <v>8</v>
      </c>
      <c r="B12" s="506" t="s">
        <v>681</v>
      </c>
      <c r="C12" s="505"/>
      <c r="D12" s="523"/>
      <c r="E12" s="357"/>
    </row>
    <row r="13" spans="1:5" s="463" customFormat="1" ht="15.75" x14ac:dyDescent="0.25">
      <c r="A13" s="453" t="s">
        <v>6</v>
      </c>
      <c r="B13" s="506" t="s">
        <v>682</v>
      </c>
      <c r="C13" s="505">
        <v>563583.35899999994</v>
      </c>
      <c r="D13" s="523"/>
      <c r="E13" s="462"/>
    </row>
    <row r="14" spans="1:5" s="463" customFormat="1" ht="16.5" customHeight="1" x14ac:dyDescent="0.25">
      <c r="A14" s="453">
        <v>1</v>
      </c>
      <c r="B14" s="506" t="s">
        <v>20</v>
      </c>
      <c r="C14" s="505">
        <v>59553</v>
      </c>
      <c r="D14" s="523"/>
      <c r="E14" s="462"/>
    </row>
    <row r="15" spans="1:5" s="528" customFormat="1" ht="16.5" hidden="1" customHeight="1" x14ac:dyDescent="0.25">
      <c r="A15" s="507" t="s">
        <v>2</v>
      </c>
      <c r="B15" s="508" t="s">
        <v>14</v>
      </c>
      <c r="C15" s="509">
        <v>59553</v>
      </c>
      <c r="D15" s="526"/>
      <c r="E15" s="527"/>
    </row>
    <row r="16" spans="1:5" s="528" customFormat="1" ht="16.5" hidden="1" customHeight="1" x14ac:dyDescent="0.25">
      <c r="A16" s="507" t="s">
        <v>2</v>
      </c>
      <c r="B16" s="508" t="s">
        <v>13</v>
      </c>
      <c r="C16" s="509" t="e">
        <v>#REF!</v>
      </c>
      <c r="D16" s="526"/>
      <c r="E16" s="527"/>
    </row>
    <row r="17" spans="1:5" s="528" customFormat="1" ht="16.5" hidden="1" customHeight="1" x14ac:dyDescent="0.25">
      <c r="A17" s="507" t="s">
        <v>2</v>
      </c>
      <c r="B17" s="508" t="s">
        <v>241</v>
      </c>
      <c r="C17" s="509"/>
      <c r="D17" s="526"/>
      <c r="E17" s="527"/>
    </row>
    <row r="18" spans="1:5" s="528" customFormat="1" ht="16.5" hidden="1" customHeight="1" x14ac:dyDescent="0.25">
      <c r="A18" s="507" t="s">
        <v>2</v>
      </c>
      <c r="B18" s="508" t="s">
        <v>242</v>
      </c>
      <c r="C18" s="509"/>
      <c r="D18" s="526"/>
      <c r="E18" s="527"/>
    </row>
    <row r="19" spans="1:5" s="528" customFormat="1" ht="16.5" hidden="1" customHeight="1" x14ac:dyDescent="0.25">
      <c r="A19" s="507" t="s">
        <v>2</v>
      </c>
      <c r="B19" s="508" t="s">
        <v>39</v>
      </c>
      <c r="C19" s="509"/>
      <c r="D19" s="526"/>
      <c r="E19" s="527"/>
    </row>
    <row r="20" spans="1:5" s="528" customFormat="1" ht="16.5" hidden="1" customHeight="1" x14ac:dyDescent="0.25">
      <c r="A20" s="507" t="s">
        <v>2</v>
      </c>
      <c r="B20" s="508" t="s">
        <v>42</v>
      </c>
      <c r="C20" s="509"/>
      <c r="D20" s="526"/>
      <c r="E20" s="527"/>
    </row>
    <row r="21" spans="1:5" s="528" customFormat="1" ht="16.5" hidden="1" customHeight="1" x14ac:dyDescent="0.25">
      <c r="A21" s="507" t="s">
        <v>2</v>
      </c>
      <c r="B21" s="508" t="s">
        <v>38</v>
      </c>
      <c r="C21" s="509"/>
      <c r="D21" s="526"/>
      <c r="E21" s="527"/>
    </row>
    <row r="22" spans="1:5" s="528" customFormat="1" ht="16.5" hidden="1" customHeight="1" x14ac:dyDescent="0.25">
      <c r="A22" s="507" t="s">
        <v>2</v>
      </c>
      <c r="B22" s="508" t="s">
        <v>41</v>
      </c>
      <c r="C22" s="509"/>
      <c r="D22" s="526"/>
      <c r="E22" s="527"/>
    </row>
    <row r="23" spans="1:5" s="528" customFormat="1" ht="16.5" hidden="1" customHeight="1" x14ac:dyDescent="0.25">
      <c r="A23" s="507" t="s">
        <v>2</v>
      </c>
      <c r="B23" s="508" t="s">
        <v>40</v>
      </c>
      <c r="C23" s="509"/>
      <c r="D23" s="526"/>
      <c r="E23" s="527"/>
    </row>
    <row r="24" spans="1:5" s="528" customFormat="1" ht="16.5" hidden="1" customHeight="1" x14ac:dyDescent="0.25">
      <c r="A24" s="507" t="s">
        <v>2</v>
      </c>
      <c r="B24" s="508" t="s">
        <v>37</v>
      </c>
      <c r="C24" s="509"/>
      <c r="D24" s="526"/>
      <c r="E24" s="527"/>
    </row>
    <row r="25" spans="1:5" s="528" customFormat="1" ht="31.5" hidden="1" x14ac:dyDescent="0.25">
      <c r="A25" s="507" t="s">
        <v>2</v>
      </c>
      <c r="B25" s="510" t="s">
        <v>683</v>
      </c>
      <c r="C25" s="509" t="e">
        <v>#REF!</v>
      </c>
      <c r="D25" s="526"/>
      <c r="E25" s="527"/>
    </row>
    <row r="26" spans="1:5" s="528" customFormat="1" ht="16.5" hidden="1" customHeight="1" x14ac:dyDescent="0.25">
      <c r="A26" s="507" t="s">
        <v>2</v>
      </c>
      <c r="B26" s="508" t="s">
        <v>35</v>
      </c>
      <c r="C26" s="509">
        <v>1862000</v>
      </c>
      <c r="D26" s="526"/>
      <c r="E26" s="527"/>
    </row>
    <row r="27" spans="1:5" s="528" customFormat="1" ht="16.5" hidden="1" customHeight="1" x14ac:dyDescent="0.25">
      <c r="A27" s="507" t="s">
        <v>2</v>
      </c>
      <c r="B27" s="508" t="s">
        <v>684</v>
      </c>
      <c r="C27" s="509"/>
      <c r="D27" s="526"/>
      <c r="E27" s="527"/>
    </row>
    <row r="28" spans="1:5" s="463" customFormat="1" ht="47.25" x14ac:dyDescent="0.25">
      <c r="A28" s="453">
        <v>2</v>
      </c>
      <c r="B28" s="506" t="s">
        <v>685</v>
      </c>
      <c r="C28" s="445"/>
      <c r="D28" s="525"/>
      <c r="E28" s="462"/>
    </row>
    <row r="29" spans="1:5" s="463" customFormat="1" ht="15.75" x14ac:dyDescent="0.25">
      <c r="A29" s="453">
        <v>3</v>
      </c>
      <c r="B29" s="506" t="s">
        <v>17</v>
      </c>
      <c r="C29" s="445"/>
      <c r="D29" s="525"/>
      <c r="E29" s="462"/>
    </row>
    <row r="30" spans="1:5" s="463" customFormat="1" ht="15.75" x14ac:dyDescent="0.25">
      <c r="A30" s="453" t="s">
        <v>4</v>
      </c>
      <c r="B30" s="506" t="s">
        <v>16</v>
      </c>
      <c r="C30" s="505">
        <f>SUM(C31:C59)-C32-C33-C54</f>
        <v>389020.55899999995</v>
      </c>
      <c r="D30" s="523"/>
      <c r="E30" s="462"/>
    </row>
    <row r="31" spans="1:5" s="358" customFormat="1" ht="15.75" x14ac:dyDescent="0.25">
      <c r="A31" s="511" t="s">
        <v>686</v>
      </c>
      <c r="B31" s="512" t="s">
        <v>687</v>
      </c>
      <c r="C31" s="513">
        <v>307669</v>
      </c>
      <c r="D31" s="529"/>
      <c r="E31" s="357"/>
    </row>
    <row r="32" spans="1:5" s="358" customFormat="1" ht="15.75" hidden="1" x14ac:dyDescent="0.25">
      <c r="A32" s="514"/>
      <c r="B32" s="515" t="s">
        <v>688</v>
      </c>
      <c r="C32" s="513">
        <v>508.22460000000001</v>
      </c>
      <c r="D32" s="529"/>
      <c r="E32" s="357"/>
    </row>
    <row r="33" spans="1:5" s="358" customFormat="1" ht="15.75" hidden="1" x14ac:dyDescent="0.25">
      <c r="A33" s="514"/>
      <c r="B33" s="515" t="s">
        <v>689</v>
      </c>
      <c r="C33" s="513">
        <v>234680.74199999997</v>
      </c>
      <c r="D33" s="529"/>
      <c r="E33" s="357"/>
    </row>
    <row r="34" spans="1:5" s="358" customFormat="1" ht="15.75" hidden="1" x14ac:dyDescent="0.25">
      <c r="A34" s="514"/>
      <c r="B34" s="515" t="s">
        <v>690</v>
      </c>
      <c r="C34" s="513">
        <v>0</v>
      </c>
      <c r="D34" s="529"/>
      <c r="E34" s="357"/>
    </row>
    <row r="35" spans="1:5" s="358" customFormat="1" ht="15.75" x14ac:dyDescent="0.25">
      <c r="A35" s="511" t="s">
        <v>691</v>
      </c>
      <c r="B35" s="512" t="s">
        <v>692</v>
      </c>
      <c r="C35" s="513">
        <v>180</v>
      </c>
      <c r="D35" s="529"/>
      <c r="E35" s="357"/>
    </row>
    <row r="36" spans="1:5" s="358" customFormat="1" ht="15.75" x14ac:dyDescent="0.25">
      <c r="A36" s="511" t="s">
        <v>693</v>
      </c>
      <c r="B36" s="512" t="s">
        <v>694</v>
      </c>
      <c r="C36" s="513">
        <v>2810</v>
      </c>
      <c r="D36" s="529"/>
      <c r="E36" s="357"/>
    </row>
    <row r="37" spans="1:5" s="358" customFormat="1" ht="15.75" hidden="1" x14ac:dyDescent="0.25">
      <c r="A37" s="516"/>
      <c r="B37" s="512"/>
      <c r="C37" s="513">
        <v>0</v>
      </c>
      <c r="D37" s="529"/>
      <c r="E37" s="357"/>
    </row>
    <row r="38" spans="1:5" s="358" customFormat="1" ht="15.75" x14ac:dyDescent="0.25">
      <c r="A38" s="511" t="s">
        <v>695</v>
      </c>
      <c r="B38" s="512" t="s">
        <v>696</v>
      </c>
      <c r="C38" s="513">
        <v>10293.6</v>
      </c>
      <c r="D38" s="529"/>
      <c r="E38" s="357"/>
    </row>
    <row r="39" spans="1:5" s="358" customFormat="1" ht="15.75" hidden="1" x14ac:dyDescent="0.25">
      <c r="A39" s="517"/>
      <c r="B39" s="515"/>
      <c r="C39" s="513">
        <v>0</v>
      </c>
      <c r="D39" s="529"/>
      <c r="E39" s="357"/>
    </row>
    <row r="40" spans="1:5" s="358" customFormat="1" ht="15.75" hidden="1" x14ac:dyDescent="0.25">
      <c r="A40" s="517"/>
      <c r="B40" s="515"/>
      <c r="C40" s="513">
        <v>0</v>
      </c>
      <c r="D40" s="529"/>
      <c r="E40" s="357"/>
    </row>
    <row r="41" spans="1:5" s="358" customFormat="1" ht="18.75" customHeight="1" x14ac:dyDescent="0.25">
      <c r="A41" s="511" t="s">
        <v>697</v>
      </c>
      <c r="B41" s="512" t="s">
        <v>698</v>
      </c>
      <c r="C41" s="513">
        <v>350</v>
      </c>
      <c r="D41" s="529"/>
      <c r="E41" s="357"/>
    </row>
    <row r="42" spans="1:5" s="358" customFormat="1" ht="15.75" x14ac:dyDescent="0.25">
      <c r="A42" s="511" t="s">
        <v>699</v>
      </c>
      <c r="B42" s="512" t="s">
        <v>700</v>
      </c>
      <c r="C42" s="513">
        <v>1139.8</v>
      </c>
      <c r="D42" s="529"/>
      <c r="E42" s="357"/>
    </row>
    <row r="43" spans="1:5" s="358" customFormat="1" ht="15.75" x14ac:dyDescent="0.25">
      <c r="A43" s="511" t="s">
        <v>701</v>
      </c>
      <c r="B43" s="512" t="s">
        <v>702</v>
      </c>
      <c r="C43" s="513">
        <v>406.8</v>
      </c>
      <c r="D43" s="529"/>
      <c r="E43" s="357"/>
    </row>
    <row r="44" spans="1:5" s="358" customFormat="1" ht="15.75" x14ac:dyDescent="0.25">
      <c r="A44" s="511" t="s">
        <v>703</v>
      </c>
      <c r="B44" s="512" t="s">
        <v>704</v>
      </c>
      <c r="C44" s="513">
        <v>1259.0999999999999</v>
      </c>
      <c r="D44" s="529"/>
      <c r="E44" s="357"/>
    </row>
    <row r="45" spans="1:5" s="358" customFormat="1" ht="15.75" x14ac:dyDescent="0.25">
      <c r="A45" s="511" t="s">
        <v>705</v>
      </c>
      <c r="B45" s="512" t="s">
        <v>706</v>
      </c>
      <c r="C45" s="513">
        <v>0</v>
      </c>
      <c r="D45" s="529"/>
      <c r="E45" s="357"/>
    </row>
    <row r="46" spans="1:5" s="358" customFormat="1" ht="15.75" x14ac:dyDescent="0.25">
      <c r="A46" s="511" t="s">
        <v>705</v>
      </c>
      <c r="B46" s="512" t="s">
        <v>707</v>
      </c>
      <c r="C46" s="513">
        <v>17078.2</v>
      </c>
      <c r="D46" s="529"/>
      <c r="E46" s="357"/>
    </row>
    <row r="47" spans="1:5" s="358" customFormat="1" ht="15.75" hidden="1" x14ac:dyDescent="0.25">
      <c r="A47" s="511" t="s">
        <v>708</v>
      </c>
      <c r="B47" s="512" t="s">
        <v>709</v>
      </c>
      <c r="C47" s="513">
        <v>0</v>
      </c>
      <c r="D47" s="529"/>
      <c r="E47" s="357"/>
    </row>
    <row r="48" spans="1:5" s="358" customFormat="1" ht="15.75" x14ac:dyDescent="0.25">
      <c r="A48" s="511" t="s">
        <v>710</v>
      </c>
      <c r="B48" s="512" t="s">
        <v>711</v>
      </c>
      <c r="C48" s="513">
        <v>41465.599999999999</v>
      </c>
      <c r="D48" s="529"/>
      <c r="E48" s="357"/>
    </row>
    <row r="49" spans="1:5" s="358" customFormat="1" ht="15.75" hidden="1" x14ac:dyDescent="0.25">
      <c r="A49" s="511" t="s">
        <v>712</v>
      </c>
      <c r="B49" s="515" t="s">
        <v>713</v>
      </c>
      <c r="C49" s="513">
        <v>0</v>
      </c>
      <c r="D49" s="529"/>
      <c r="E49" s="357"/>
    </row>
    <row r="50" spans="1:5" s="358" customFormat="1" ht="15.75" hidden="1" x14ac:dyDescent="0.25">
      <c r="A50" s="511" t="s">
        <v>714</v>
      </c>
      <c r="B50" s="515" t="s">
        <v>715</v>
      </c>
      <c r="C50" s="513">
        <v>0</v>
      </c>
      <c r="D50" s="529"/>
      <c r="E50" s="357"/>
    </row>
    <row r="51" spans="1:5" s="358" customFormat="1" ht="15.75" hidden="1" x14ac:dyDescent="0.25">
      <c r="A51" s="511" t="s">
        <v>716</v>
      </c>
      <c r="B51" s="515" t="s">
        <v>717</v>
      </c>
      <c r="C51" s="513">
        <v>0</v>
      </c>
      <c r="D51" s="529"/>
      <c r="E51" s="357"/>
    </row>
    <row r="52" spans="1:5" s="358" customFormat="1" ht="15.75" hidden="1" x14ac:dyDescent="0.25">
      <c r="A52" s="511" t="s">
        <v>718</v>
      </c>
      <c r="B52" s="515" t="s">
        <v>719</v>
      </c>
      <c r="C52" s="513">
        <v>0</v>
      </c>
      <c r="D52" s="529"/>
      <c r="E52" s="357"/>
    </row>
    <row r="53" spans="1:5" s="358" customFormat="1" ht="15.75" hidden="1" x14ac:dyDescent="0.25">
      <c r="A53" s="511" t="s">
        <v>720</v>
      </c>
      <c r="B53" s="515" t="s">
        <v>721</v>
      </c>
      <c r="C53" s="513">
        <v>0</v>
      </c>
      <c r="D53" s="529"/>
      <c r="E53" s="357"/>
    </row>
    <row r="54" spans="1:5" s="358" customFormat="1" ht="15.75" x14ac:dyDescent="0.25">
      <c r="A54" s="511" t="s">
        <v>708</v>
      </c>
      <c r="B54" s="512" t="s">
        <v>722</v>
      </c>
      <c r="C54" s="513">
        <v>3033.9179999999997</v>
      </c>
      <c r="D54" s="529"/>
      <c r="E54" s="357"/>
    </row>
    <row r="55" spans="1:5" s="484" customFormat="1" ht="15.75" x14ac:dyDescent="0.25">
      <c r="A55" s="518" t="s">
        <v>723</v>
      </c>
      <c r="B55" s="515" t="s">
        <v>724</v>
      </c>
      <c r="C55" s="519">
        <v>1517</v>
      </c>
      <c r="D55" s="530"/>
      <c r="E55" s="483"/>
    </row>
    <row r="56" spans="1:5" s="484" customFormat="1" ht="15.75" x14ac:dyDescent="0.25">
      <c r="A56" s="518" t="s">
        <v>725</v>
      </c>
      <c r="B56" s="515" t="s">
        <v>726</v>
      </c>
      <c r="C56" s="519">
        <v>1516.9590000000001</v>
      </c>
      <c r="D56" s="530"/>
      <c r="E56" s="483"/>
    </row>
    <row r="57" spans="1:5" s="358" customFormat="1" ht="15.75" x14ac:dyDescent="0.25">
      <c r="A57" s="511">
        <v>12</v>
      </c>
      <c r="B57" s="512" t="s">
        <v>34</v>
      </c>
      <c r="C57" s="513">
        <v>3334.5</v>
      </c>
      <c r="D57" s="529"/>
      <c r="E57" s="357"/>
    </row>
    <row r="58" spans="1:5" s="358" customFormat="1" ht="15.75" x14ac:dyDescent="0.25">
      <c r="A58" s="511" t="s">
        <v>712</v>
      </c>
      <c r="B58" s="512" t="s">
        <v>727</v>
      </c>
      <c r="C58" s="513">
        <v>0</v>
      </c>
      <c r="D58" s="529"/>
      <c r="E58" s="357"/>
    </row>
    <row r="59" spans="1:5" s="358" customFormat="1" ht="15.75" x14ac:dyDescent="0.25">
      <c r="A59" s="517">
        <v>14</v>
      </c>
      <c r="B59" s="512" t="s">
        <v>728</v>
      </c>
      <c r="C59" s="513">
        <v>0</v>
      </c>
      <c r="D59" s="529"/>
      <c r="E59" s="357"/>
    </row>
    <row r="60" spans="1:5" s="358" customFormat="1" ht="31.5" x14ac:dyDescent="0.25">
      <c r="A60" s="453" t="s">
        <v>12</v>
      </c>
      <c r="B60" s="506" t="s">
        <v>729</v>
      </c>
      <c r="C60" s="513"/>
      <c r="D60" s="529"/>
      <c r="E60" s="357"/>
    </row>
    <row r="61" spans="1:5" s="358" customFormat="1" ht="15.75" x14ac:dyDescent="0.25">
      <c r="A61" s="453" t="s">
        <v>10</v>
      </c>
      <c r="B61" s="506" t="s">
        <v>730</v>
      </c>
      <c r="C61" s="513"/>
      <c r="D61" s="529"/>
      <c r="E61" s="357"/>
    </row>
    <row r="62" spans="1:5" s="358" customFormat="1" ht="15.75" x14ac:dyDescent="0.25">
      <c r="A62" s="453" t="s">
        <v>33</v>
      </c>
      <c r="B62" s="506" t="s">
        <v>11</v>
      </c>
      <c r="C62" s="505">
        <f>'72ĐT-NS'!C29</f>
        <v>9784</v>
      </c>
      <c r="D62" s="523"/>
      <c r="E62" s="357"/>
    </row>
    <row r="63" spans="1:5" s="358" customFormat="1" ht="15.75" x14ac:dyDescent="0.25">
      <c r="A63" s="453" t="s">
        <v>288</v>
      </c>
      <c r="B63" s="506" t="s">
        <v>731</v>
      </c>
      <c r="C63" s="505">
        <f>'[1]33'!D32</f>
        <v>66043.600000000006</v>
      </c>
      <c r="D63" s="523"/>
      <c r="E63" s="357"/>
    </row>
    <row r="64" spans="1:5" s="358" customFormat="1" ht="15.75" x14ac:dyDescent="0.25">
      <c r="A64" s="453" t="s">
        <v>32</v>
      </c>
      <c r="B64" s="506" t="s">
        <v>732</v>
      </c>
      <c r="C64" s="505">
        <f>'[1]33'!D35</f>
        <v>0</v>
      </c>
      <c r="D64" s="523"/>
      <c r="E64" s="357"/>
    </row>
    <row r="65" spans="1:5" s="358" customFormat="1" ht="15.75" x14ac:dyDescent="0.25">
      <c r="A65" s="520" t="s">
        <v>1</v>
      </c>
      <c r="B65" s="521" t="s">
        <v>733</v>
      </c>
      <c r="C65" s="522"/>
      <c r="D65" s="523"/>
      <c r="E65" s="357"/>
    </row>
  </sheetData>
  <mergeCells count="4">
    <mergeCell ref="A3:C3"/>
    <mergeCell ref="A4:C4"/>
    <mergeCell ref="A5:C5"/>
    <mergeCell ref="A6:C6"/>
  </mergeCells>
  <printOptions horizontalCentered="1"/>
  <pageMargins left="0.7" right="0.7" top="0.69" bottom="0.35" header="0.3" footer="0.3"/>
  <pageSetup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Q154"/>
  <sheetViews>
    <sheetView workbookViewId="0">
      <selection activeCell="A4" sqref="A4:XFD4"/>
    </sheetView>
  </sheetViews>
  <sheetFormatPr defaultRowHeight="15.75" x14ac:dyDescent="0.25"/>
  <cols>
    <col min="1" max="1" width="5.7109375" style="207" customWidth="1"/>
    <col min="2" max="2" width="33.5703125" style="207" customWidth="1"/>
    <col min="3" max="3" width="14.5703125" style="207" hidden="1" customWidth="1"/>
    <col min="4" max="5" width="16.28515625" style="345" customWidth="1"/>
    <col min="6" max="6" width="17.7109375" style="346" customWidth="1"/>
    <col min="7" max="7" width="12.28515625" style="345" customWidth="1"/>
    <col min="8" max="8" width="10.85546875" style="345" customWidth="1"/>
    <col min="9" max="9" width="13.28515625" style="345" customWidth="1"/>
    <col min="10" max="10" width="12.140625" style="345" customWidth="1"/>
    <col min="11" max="12" width="13.140625" style="345" customWidth="1"/>
    <col min="13" max="13" width="14" style="345" customWidth="1"/>
    <col min="14" max="14" width="12.42578125" style="345" customWidth="1"/>
    <col min="15" max="15" width="9.140625" style="207"/>
    <col min="16" max="16" width="11.85546875" style="207" bestFit="1" customWidth="1"/>
    <col min="17" max="256" width="9.140625" style="207"/>
    <col min="257" max="257" width="5.7109375" style="207" customWidth="1"/>
    <col min="258" max="258" width="33.5703125" style="207" customWidth="1"/>
    <col min="259" max="259" width="0" style="207" hidden="1" customWidth="1"/>
    <col min="260" max="261" width="16.28515625" style="207" customWidth="1"/>
    <col min="262" max="262" width="17.7109375" style="207" customWidth="1"/>
    <col min="263" max="263" width="12.28515625" style="207" customWidth="1"/>
    <col min="264" max="264" width="10.85546875" style="207" customWidth="1"/>
    <col min="265" max="265" width="13.28515625" style="207" customWidth="1"/>
    <col min="266" max="266" width="12.140625" style="207" customWidth="1"/>
    <col min="267" max="268" width="13.140625" style="207" customWidth="1"/>
    <col min="269" max="269" width="14" style="207" customWidth="1"/>
    <col min="270" max="270" width="12.42578125" style="207" customWidth="1"/>
    <col min="271" max="271" width="9.140625" style="207"/>
    <col min="272" max="272" width="11.85546875" style="207" bestFit="1" customWidth="1"/>
    <col min="273" max="512" width="9.140625" style="207"/>
    <col min="513" max="513" width="5.7109375" style="207" customWidth="1"/>
    <col min="514" max="514" width="33.5703125" style="207" customWidth="1"/>
    <col min="515" max="515" width="0" style="207" hidden="1" customWidth="1"/>
    <col min="516" max="517" width="16.28515625" style="207" customWidth="1"/>
    <col min="518" max="518" width="17.7109375" style="207" customWidth="1"/>
    <col min="519" max="519" width="12.28515625" style="207" customWidth="1"/>
    <col min="520" max="520" width="10.85546875" style="207" customWidth="1"/>
    <col min="521" max="521" width="13.28515625" style="207" customWidth="1"/>
    <col min="522" max="522" width="12.140625" style="207" customWidth="1"/>
    <col min="523" max="524" width="13.140625" style="207" customWidth="1"/>
    <col min="525" max="525" width="14" style="207" customWidth="1"/>
    <col min="526" max="526" width="12.42578125" style="207" customWidth="1"/>
    <col min="527" max="527" width="9.140625" style="207"/>
    <col min="528" max="528" width="11.85546875" style="207" bestFit="1" customWidth="1"/>
    <col min="529" max="768" width="9.140625" style="207"/>
    <col min="769" max="769" width="5.7109375" style="207" customWidth="1"/>
    <col min="770" max="770" width="33.5703125" style="207" customWidth="1"/>
    <col min="771" max="771" width="0" style="207" hidden="1" customWidth="1"/>
    <col min="772" max="773" width="16.28515625" style="207" customWidth="1"/>
    <col min="774" max="774" width="17.7109375" style="207" customWidth="1"/>
    <col min="775" max="775" width="12.28515625" style="207" customWidth="1"/>
    <col min="776" max="776" width="10.85546875" style="207" customWidth="1"/>
    <col min="777" max="777" width="13.28515625" style="207" customWidth="1"/>
    <col min="778" max="778" width="12.140625" style="207" customWidth="1"/>
    <col min="779" max="780" width="13.140625" style="207" customWidth="1"/>
    <col min="781" max="781" width="14" style="207" customWidth="1"/>
    <col min="782" max="782" width="12.42578125" style="207" customWidth="1"/>
    <col min="783" max="783" width="9.140625" style="207"/>
    <col min="784" max="784" width="11.85546875" style="207" bestFit="1" customWidth="1"/>
    <col min="785" max="1024" width="9.140625" style="207"/>
    <col min="1025" max="1025" width="5.7109375" style="207" customWidth="1"/>
    <col min="1026" max="1026" width="33.5703125" style="207" customWidth="1"/>
    <col min="1027" max="1027" width="0" style="207" hidden="1" customWidth="1"/>
    <col min="1028" max="1029" width="16.28515625" style="207" customWidth="1"/>
    <col min="1030" max="1030" width="17.7109375" style="207" customWidth="1"/>
    <col min="1031" max="1031" width="12.28515625" style="207" customWidth="1"/>
    <col min="1032" max="1032" width="10.85546875" style="207" customWidth="1"/>
    <col min="1033" max="1033" width="13.28515625" style="207" customWidth="1"/>
    <col min="1034" max="1034" width="12.140625" style="207" customWidth="1"/>
    <col min="1035" max="1036" width="13.140625" style="207" customWidth="1"/>
    <col min="1037" max="1037" width="14" style="207" customWidth="1"/>
    <col min="1038" max="1038" width="12.42578125" style="207" customWidth="1"/>
    <col min="1039" max="1039" width="9.140625" style="207"/>
    <col min="1040" max="1040" width="11.85546875" style="207" bestFit="1" customWidth="1"/>
    <col min="1041" max="1280" width="9.140625" style="207"/>
    <col min="1281" max="1281" width="5.7109375" style="207" customWidth="1"/>
    <col min="1282" max="1282" width="33.5703125" style="207" customWidth="1"/>
    <col min="1283" max="1283" width="0" style="207" hidden="1" customWidth="1"/>
    <col min="1284" max="1285" width="16.28515625" style="207" customWidth="1"/>
    <col min="1286" max="1286" width="17.7109375" style="207" customWidth="1"/>
    <col min="1287" max="1287" width="12.28515625" style="207" customWidth="1"/>
    <col min="1288" max="1288" width="10.85546875" style="207" customWidth="1"/>
    <col min="1289" max="1289" width="13.28515625" style="207" customWidth="1"/>
    <col min="1290" max="1290" width="12.140625" style="207" customWidth="1"/>
    <col min="1291" max="1292" width="13.140625" style="207" customWidth="1"/>
    <col min="1293" max="1293" width="14" style="207" customWidth="1"/>
    <col min="1294" max="1294" width="12.42578125" style="207" customWidth="1"/>
    <col min="1295" max="1295" width="9.140625" style="207"/>
    <col min="1296" max="1296" width="11.85546875" style="207" bestFit="1" customWidth="1"/>
    <col min="1297" max="1536" width="9.140625" style="207"/>
    <col min="1537" max="1537" width="5.7109375" style="207" customWidth="1"/>
    <col min="1538" max="1538" width="33.5703125" style="207" customWidth="1"/>
    <col min="1539" max="1539" width="0" style="207" hidden="1" customWidth="1"/>
    <col min="1540" max="1541" width="16.28515625" style="207" customWidth="1"/>
    <col min="1542" max="1542" width="17.7109375" style="207" customWidth="1"/>
    <col min="1543" max="1543" width="12.28515625" style="207" customWidth="1"/>
    <col min="1544" max="1544" width="10.85546875" style="207" customWidth="1"/>
    <col min="1545" max="1545" width="13.28515625" style="207" customWidth="1"/>
    <col min="1546" max="1546" width="12.140625" style="207" customWidth="1"/>
    <col min="1547" max="1548" width="13.140625" style="207" customWidth="1"/>
    <col min="1549" max="1549" width="14" style="207" customWidth="1"/>
    <col min="1550" max="1550" width="12.42578125" style="207" customWidth="1"/>
    <col min="1551" max="1551" width="9.140625" style="207"/>
    <col min="1552" max="1552" width="11.85546875" style="207" bestFit="1" customWidth="1"/>
    <col min="1553" max="1792" width="9.140625" style="207"/>
    <col min="1793" max="1793" width="5.7109375" style="207" customWidth="1"/>
    <col min="1794" max="1794" width="33.5703125" style="207" customWidth="1"/>
    <col min="1795" max="1795" width="0" style="207" hidden="1" customWidth="1"/>
    <col min="1796" max="1797" width="16.28515625" style="207" customWidth="1"/>
    <col min="1798" max="1798" width="17.7109375" style="207" customWidth="1"/>
    <col min="1799" max="1799" width="12.28515625" style="207" customWidth="1"/>
    <col min="1800" max="1800" width="10.85546875" style="207" customWidth="1"/>
    <col min="1801" max="1801" width="13.28515625" style="207" customWidth="1"/>
    <col min="1802" max="1802" width="12.140625" style="207" customWidth="1"/>
    <col min="1803" max="1804" width="13.140625" style="207" customWidth="1"/>
    <col min="1805" max="1805" width="14" style="207" customWidth="1"/>
    <col min="1806" max="1806" width="12.42578125" style="207" customWidth="1"/>
    <col min="1807" max="1807" width="9.140625" style="207"/>
    <col min="1808" max="1808" width="11.85546875" style="207" bestFit="1" customWidth="1"/>
    <col min="1809" max="2048" width="9.140625" style="207"/>
    <col min="2049" max="2049" width="5.7109375" style="207" customWidth="1"/>
    <col min="2050" max="2050" width="33.5703125" style="207" customWidth="1"/>
    <col min="2051" max="2051" width="0" style="207" hidden="1" customWidth="1"/>
    <col min="2052" max="2053" width="16.28515625" style="207" customWidth="1"/>
    <col min="2054" max="2054" width="17.7109375" style="207" customWidth="1"/>
    <col min="2055" max="2055" width="12.28515625" style="207" customWidth="1"/>
    <col min="2056" max="2056" width="10.85546875" style="207" customWidth="1"/>
    <col min="2057" max="2057" width="13.28515625" style="207" customWidth="1"/>
    <col min="2058" max="2058" width="12.140625" style="207" customWidth="1"/>
    <col min="2059" max="2060" width="13.140625" style="207" customWidth="1"/>
    <col min="2061" max="2061" width="14" style="207" customWidth="1"/>
    <col min="2062" max="2062" width="12.42578125" style="207" customWidth="1"/>
    <col min="2063" max="2063" width="9.140625" style="207"/>
    <col min="2064" max="2064" width="11.85546875" style="207" bestFit="1" customWidth="1"/>
    <col min="2065" max="2304" width="9.140625" style="207"/>
    <col min="2305" max="2305" width="5.7109375" style="207" customWidth="1"/>
    <col min="2306" max="2306" width="33.5703125" style="207" customWidth="1"/>
    <col min="2307" max="2307" width="0" style="207" hidden="1" customWidth="1"/>
    <col min="2308" max="2309" width="16.28515625" style="207" customWidth="1"/>
    <col min="2310" max="2310" width="17.7109375" style="207" customWidth="1"/>
    <col min="2311" max="2311" width="12.28515625" style="207" customWidth="1"/>
    <col min="2312" max="2312" width="10.85546875" style="207" customWidth="1"/>
    <col min="2313" max="2313" width="13.28515625" style="207" customWidth="1"/>
    <col min="2314" max="2314" width="12.140625" style="207" customWidth="1"/>
    <col min="2315" max="2316" width="13.140625" style="207" customWidth="1"/>
    <col min="2317" max="2317" width="14" style="207" customWidth="1"/>
    <col min="2318" max="2318" width="12.42578125" style="207" customWidth="1"/>
    <col min="2319" max="2319" width="9.140625" style="207"/>
    <col min="2320" max="2320" width="11.85546875" style="207" bestFit="1" customWidth="1"/>
    <col min="2321" max="2560" width="9.140625" style="207"/>
    <col min="2561" max="2561" width="5.7109375" style="207" customWidth="1"/>
    <col min="2562" max="2562" width="33.5703125" style="207" customWidth="1"/>
    <col min="2563" max="2563" width="0" style="207" hidden="1" customWidth="1"/>
    <col min="2564" max="2565" width="16.28515625" style="207" customWidth="1"/>
    <col min="2566" max="2566" width="17.7109375" style="207" customWidth="1"/>
    <col min="2567" max="2567" width="12.28515625" style="207" customWidth="1"/>
    <col min="2568" max="2568" width="10.85546875" style="207" customWidth="1"/>
    <col min="2569" max="2569" width="13.28515625" style="207" customWidth="1"/>
    <col min="2570" max="2570" width="12.140625" style="207" customWidth="1"/>
    <col min="2571" max="2572" width="13.140625" style="207" customWidth="1"/>
    <col min="2573" max="2573" width="14" style="207" customWidth="1"/>
    <col min="2574" max="2574" width="12.42578125" style="207" customWidth="1"/>
    <col min="2575" max="2575" width="9.140625" style="207"/>
    <col min="2576" max="2576" width="11.85546875" style="207" bestFit="1" customWidth="1"/>
    <col min="2577" max="2816" width="9.140625" style="207"/>
    <col min="2817" max="2817" width="5.7109375" style="207" customWidth="1"/>
    <col min="2818" max="2818" width="33.5703125" style="207" customWidth="1"/>
    <col min="2819" max="2819" width="0" style="207" hidden="1" customWidth="1"/>
    <col min="2820" max="2821" width="16.28515625" style="207" customWidth="1"/>
    <col min="2822" max="2822" width="17.7109375" style="207" customWidth="1"/>
    <col min="2823" max="2823" width="12.28515625" style="207" customWidth="1"/>
    <col min="2824" max="2824" width="10.85546875" style="207" customWidth="1"/>
    <col min="2825" max="2825" width="13.28515625" style="207" customWidth="1"/>
    <col min="2826" max="2826" width="12.140625" style="207" customWidth="1"/>
    <col min="2827" max="2828" width="13.140625" style="207" customWidth="1"/>
    <col min="2829" max="2829" width="14" style="207" customWidth="1"/>
    <col min="2830" max="2830" width="12.42578125" style="207" customWidth="1"/>
    <col min="2831" max="2831" width="9.140625" style="207"/>
    <col min="2832" max="2832" width="11.85546875" style="207" bestFit="1" customWidth="1"/>
    <col min="2833" max="3072" width="9.140625" style="207"/>
    <col min="3073" max="3073" width="5.7109375" style="207" customWidth="1"/>
    <col min="3074" max="3074" width="33.5703125" style="207" customWidth="1"/>
    <col min="3075" max="3075" width="0" style="207" hidden="1" customWidth="1"/>
    <col min="3076" max="3077" width="16.28515625" style="207" customWidth="1"/>
    <col min="3078" max="3078" width="17.7109375" style="207" customWidth="1"/>
    <col min="3079" max="3079" width="12.28515625" style="207" customWidth="1"/>
    <col min="3080" max="3080" width="10.85546875" style="207" customWidth="1"/>
    <col min="3081" max="3081" width="13.28515625" style="207" customWidth="1"/>
    <col min="3082" max="3082" width="12.140625" style="207" customWidth="1"/>
    <col min="3083" max="3084" width="13.140625" style="207" customWidth="1"/>
    <col min="3085" max="3085" width="14" style="207" customWidth="1"/>
    <col min="3086" max="3086" width="12.42578125" style="207" customWidth="1"/>
    <col min="3087" max="3087" width="9.140625" style="207"/>
    <col min="3088" max="3088" width="11.85546875" style="207" bestFit="1" customWidth="1"/>
    <col min="3089" max="3328" width="9.140625" style="207"/>
    <col min="3329" max="3329" width="5.7109375" style="207" customWidth="1"/>
    <col min="3330" max="3330" width="33.5703125" style="207" customWidth="1"/>
    <col min="3331" max="3331" width="0" style="207" hidden="1" customWidth="1"/>
    <col min="3332" max="3333" width="16.28515625" style="207" customWidth="1"/>
    <col min="3334" max="3334" width="17.7109375" style="207" customWidth="1"/>
    <col min="3335" max="3335" width="12.28515625" style="207" customWidth="1"/>
    <col min="3336" max="3336" width="10.85546875" style="207" customWidth="1"/>
    <col min="3337" max="3337" width="13.28515625" style="207" customWidth="1"/>
    <col min="3338" max="3338" width="12.140625" style="207" customWidth="1"/>
    <col min="3339" max="3340" width="13.140625" style="207" customWidth="1"/>
    <col min="3341" max="3341" width="14" style="207" customWidth="1"/>
    <col min="3342" max="3342" width="12.42578125" style="207" customWidth="1"/>
    <col min="3343" max="3343" width="9.140625" style="207"/>
    <col min="3344" max="3344" width="11.85546875" style="207" bestFit="1" customWidth="1"/>
    <col min="3345" max="3584" width="9.140625" style="207"/>
    <col min="3585" max="3585" width="5.7109375" style="207" customWidth="1"/>
    <col min="3586" max="3586" width="33.5703125" style="207" customWidth="1"/>
    <col min="3587" max="3587" width="0" style="207" hidden="1" customWidth="1"/>
    <col min="3588" max="3589" width="16.28515625" style="207" customWidth="1"/>
    <col min="3590" max="3590" width="17.7109375" style="207" customWidth="1"/>
    <col min="3591" max="3591" width="12.28515625" style="207" customWidth="1"/>
    <col min="3592" max="3592" width="10.85546875" style="207" customWidth="1"/>
    <col min="3593" max="3593" width="13.28515625" style="207" customWidth="1"/>
    <col min="3594" max="3594" width="12.140625" style="207" customWidth="1"/>
    <col min="3595" max="3596" width="13.140625" style="207" customWidth="1"/>
    <col min="3597" max="3597" width="14" style="207" customWidth="1"/>
    <col min="3598" max="3598" width="12.42578125" style="207" customWidth="1"/>
    <col min="3599" max="3599" width="9.140625" style="207"/>
    <col min="3600" max="3600" width="11.85546875" style="207" bestFit="1" customWidth="1"/>
    <col min="3601" max="3840" width="9.140625" style="207"/>
    <col min="3841" max="3841" width="5.7109375" style="207" customWidth="1"/>
    <col min="3842" max="3842" width="33.5703125" style="207" customWidth="1"/>
    <col min="3843" max="3843" width="0" style="207" hidden="1" customWidth="1"/>
    <col min="3844" max="3845" width="16.28515625" style="207" customWidth="1"/>
    <col min="3846" max="3846" width="17.7109375" style="207" customWidth="1"/>
    <col min="3847" max="3847" width="12.28515625" style="207" customWidth="1"/>
    <col min="3848" max="3848" width="10.85546875" style="207" customWidth="1"/>
    <col min="3849" max="3849" width="13.28515625" style="207" customWidth="1"/>
    <col min="3850" max="3850" width="12.140625" style="207" customWidth="1"/>
    <col min="3851" max="3852" width="13.140625" style="207" customWidth="1"/>
    <col min="3853" max="3853" width="14" style="207" customWidth="1"/>
    <col min="3854" max="3854" width="12.42578125" style="207" customWidth="1"/>
    <col min="3855" max="3855" width="9.140625" style="207"/>
    <col min="3856" max="3856" width="11.85546875" style="207" bestFit="1" customWidth="1"/>
    <col min="3857" max="4096" width="9.140625" style="207"/>
    <col min="4097" max="4097" width="5.7109375" style="207" customWidth="1"/>
    <col min="4098" max="4098" width="33.5703125" style="207" customWidth="1"/>
    <col min="4099" max="4099" width="0" style="207" hidden="1" customWidth="1"/>
    <col min="4100" max="4101" width="16.28515625" style="207" customWidth="1"/>
    <col min="4102" max="4102" width="17.7109375" style="207" customWidth="1"/>
    <col min="4103" max="4103" width="12.28515625" style="207" customWidth="1"/>
    <col min="4104" max="4104" width="10.85546875" style="207" customWidth="1"/>
    <col min="4105" max="4105" width="13.28515625" style="207" customWidth="1"/>
    <col min="4106" max="4106" width="12.140625" style="207" customWidth="1"/>
    <col min="4107" max="4108" width="13.140625" style="207" customWidth="1"/>
    <col min="4109" max="4109" width="14" style="207" customWidth="1"/>
    <col min="4110" max="4110" width="12.42578125" style="207" customWidth="1"/>
    <col min="4111" max="4111" width="9.140625" style="207"/>
    <col min="4112" max="4112" width="11.85546875" style="207" bestFit="1" customWidth="1"/>
    <col min="4113" max="4352" width="9.140625" style="207"/>
    <col min="4353" max="4353" width="5.7109375" style="207" customWidth="1"/>
    <col min="4354" max="4354" width="33.5703125" style="207" customWidth="1"/>
    <col min="4355" max="4355" width="0" style="207" hidden="1" customWidth="1"/>
    <col min="4356" max="4357" width="16.28515625" style="207" customWidth="1"/>
    <col min="4358" max="4358" width="17.7109375" style="207" customWidth="1"/>
    <col min="4359" max="4359" width="12.28515625" style="207" customWidth="1"/>
    <col min="4360" max="4360" width="10.85546875" style="207" customWidth="1"/>
    <col min="4361" max="4361" width="13.28515625" style="207" customWidth="1"/>
    <col min="4362" max="4362" width="12.140625" style="207" customWidth="1"/>
    <col min="4363" max="4364" width="13.140625" style="207" customWidth="1"/>
    <col min="4365" max="4365" width="14" style="207" customWidth="1"/>
    <col min="4366" max="4366" width="12.42578125" style="207" customWidth="1"/>
    <col min="4367" max="4367" width="9.140625" style="207"/>
    <col min="4368" max="4368" width="11.85546875" style="207" bestFit="1" customWidth="1"/>
    <col min="4369" max="4608" width="9.140625" style="207"/>
    <col min="4609" max="4609" width="5.7109375" style="207" customWidth="1"/>
    <col min="4610" max="4610" width="33.5703125" style="207" customWidth="1"/>
    <col min="4611" max="4611" width="0" style="207" hidden="1" customWidth="1"/>
    <col min="4612" max="4613" width="16.28515625" style="207" customWidth="1"/>
    <col min="4614" max="4614" width="17.7109375" style="207" customWidth="1"/>
    <col min="4615" max="4615" width="12.28515625" style="207" customWidth="1"/>
    <col min="4616" max="4616" width="10.85546875" style="207" customWidth="1"/>
    <col min="4617" max="4617" width="13.28515625" style="207" customWidth="1"/>
    <col min="4618" max="4618" width="12.140625" style="207" customWidth="1"/>
    <col min="4619" max="4620" width="13.140625" style="207" customWidth="1"/>
    <col min="4621" max="4621" width="14" style="207" customWidth="1"/>
    <col min="4622" max="4622" width="12.42578125" style="207" customWidth="1"/>
    <col min="4623" max="4623" width="9.140625" style="207"/>
    <col min="4624" max="4624" width="11.85546875" style="207" bestFit="1" customWidth="1"/>
    <col min="4625" max="4864" width="9.140625" style="207"/>
    <col min="4865" max="4865" width="5.7109375" style="207" customWidth="1"/>
    <col min="4866" max="4866" width="33.5703125" style="207" customWidth="1"/>
    <col min="4867" max="4867" width="0" style="207" hidden="1" customWidth="1"/>
    <col min="4868" max="4869" width="16.28515625" style="207" customWidth="1"/>
    <col min="4870" max="4870" width="17.7109375" style="207" customWidth="1"/>
    <col min="4871" max="4871" width="12.28515625" style="207" customWidth="1"/>
    <col min="4872" max="4872" width="10.85546875" style="207" customWidth="1"/>
    <col min="4873" max="4873" width="13.28515625" style="207" customWidth="1"/>
    <col min="4874" max="4874" width="12.140625" style="207" customWidth="1"/>
    <col min="4875" max="4876" width="13.140625" style="207" customWidth="1"/>
    <col min="4877" max="4877" width="14" style="207" customWidth="1"/>
    <col min="4878" max="4878" width="12.42578125" style="207" customWidth="1"/>
    <col min="4879" max="4879" width="9.140625" style="207"/>
    <col min="4880" max="4880" width="11.85546875" style="207" bestFit="1" customWidth="1"/>
    <col min="4881" max="5120" width="9.140625" style="207"/>
    <col min="5121" max="5121" width="5.7109375" style="207" customWidth="1"/>
    <col min="5122" max="5122" width="33.5703125" style="207" customWidth="1"/>
    <col min="5123" max="5123" width="0" style="207" hidden="1" customWidth="1"/>
    <col min="5124" max="5125" width="16.28515625" style="207" customWidth="1"/>
    <col min="5126" max="5126" width="17.7109375" style="207" customWidth="1"/>
    <col min="5127" max="5127" width="12.28515625" style="207" customWidth="1"/>
    <col min="5128" max="5128" width="10.85546875" style="207" customWidth="1"/>
    <col min="5129" max="5129" width="13.28515625" style="207" customWidth="1"/>
    <col min="5130" max="5130" width="12.140625" style="207" customWidth="1"/>
    <col min="5131" max="5132" width="13.140625" style="207" customWidth="1"/>
    <col min="5133" max="5133" width="14" style="207" customWidth="1"/>
    <col min="5134" max="5134" width="12.42578125" style="207" customWidth="1"/>
    <col min="5135" max="5135" width="9.140625" style="207"/>
    <col min="5136" max="5136" width="11.85546875" style="207" bestFit="1" customWidth="1"/>
    <col min="5137" max="5376" width="9.140625" style="207"/>
    <col min="5377" max="5377" width="5.7109375" style="207" customWidth="1"/>
    <col min="5378" max="5378" width="33.5703125" style="207" customWidth="1"/>
    <col min="5379" max="5379" width="0" style="207" hidden="1" customWidth="1"/>
    <col min="5380" max="5381" width="16.28515625" style="207" customWidth="1"/>
    <col min="5382" max="5382" width="17.7109375" style="207" customWidth="1"/>
    <col min="5383" max="5383" width="12.28515625" style="207" customWidth="1"/>
    <col min="5384" max="5384" width="10.85546875" style="207" customWidth="1"/>
    <col min="5385" max="5385" width="13.28515625" style="207" customWidth="1"/>
    <col min="5386" max="5386" width="12.140625" style="207" customWidth="1"/>
    <col min="5387" max="5388" width="13.140625" style="207" customWidth="1"/>
    <col min="5389" max="5389" width="14" style="207" customWidth="1"/>
    <col min="5390" max="5390" width="12.42578125" style="207" customWidth="1"/>
    <col min="5391" max="5391" width="9.140625" style="207"/>
    <col min="5392" max="5392" width="11.85546875" style="207" bestFit="1" customWidth="1"/>
    <col min="5393" max="5632" width="9.140625" style="207"/>
    <col min="5633" max="5633" width="5.7109375" style="207" customWidth="1"/>
    <col min="5634" max="5634" width="33.5703125" style="207" customWidth="1"/>
    <col min="5635" max="5635" width="0" style="207" hidden="1" customWidth="1"/>
    <col min="5636" max="5637" width="16.28515625" style="207" customWidth="1"/>
    <col min="5638" max="5638" width="17.7109375" style="207" customWidth="1"/>
    <col min="5639" max="5639" width="12.28515625" style="207" customWidth="1"/>
    <col min="5640" max="5640" width="10.85546875" style="207" customWidth="1"/>
    <col min="5641" max="5641" width="13.28515625" style="207" customWidth="1"/>
    <col min="5642" max="5642" width="12.140625" style="207" customWidth="1"/>
    <col min="5643" max="5644" width="13.140625" style="207" customWidth="1"/>
    <col min="5645" max="5645" width="14" style="207" customWidth="1"/>
    <col min="5646" max="5646" width="12.42578125" style="207" customWidth="1"/>
    <col min="5647" max="5647" width="9.140625" style="207"/>
    <col min="5648" max="5648" width="11.85546875" style="207" bestFit="1" customWidth="1"/>
    <col min="5649" max="5888" width="9.140625" style="207"/>
    <col min="5889" max="5889" width="5.7109375" style="207" customWidth="1"/>
    <col min="5890" max="5890" width="33.5703125" style="207" customWidth="1"/>
    <col min="5891" max="5891" width="0" style="207" hidden="1" customWidth="1"/>
    <col min="5892" max="5893" width="16.28515625" style="207" customWidth="1"/>
    <col min="5894" max="5894" width="17.7109375" style="207" customWidth="1"/>
    <col min="5895" max="5895" width="12.28515625" style="207" customWidth="1"/>
    <col min="5896" max="5896" width="10.85546875" style="207" customWidth="1"/>
    <col min="5897" max="5897" width="13.28515625" style="207" customWidth="1"/>
    <col min="5898" max="5898" width="12.140625" style="207" customWidth="1"/>
    <col min="5899" max="5900" width="13.140625" style="207" customWidth="1"/>
    <col min="5901" max="5901" width="14" style="207" customWidth="1"/>
    <col min="5902" max="5902" width="12.42578125" style="207" customWidth="1"/>
    <col min="5903" max="5903" width="9.140625" style="207"/>
    <col min="5904" max="5904" width="11.85546875" style="207" bestFit="1" customWidth="1"/>
    <col min="5905" max="6144" width="9.140625" style="207"/>
    <col min="6145" max="6145" width="5.7109375" style="207" customWidth="1"/>
    <col min="6146" max="6146" width="33.5703125" style="207" customWidth="1"/>
    <col min="6147" max="6147" width="0" style="207" hidden="1" customWidth="1"/>
    <col min="6148" max="6149" width="16.28515625" style="207" customWidth="1"/>
    <col min="6150" max="6150" width="17.7109375" style="207" customWidth="1"/>
    <col min="6151" max="6151" width="12.28515625" style="207" customWidth="1"/>
    <col min="6152" max="6152" width="10.85546875" style="207" customWidth="1"/>
    <col min="6153" max="6153" width="13.28515625" style="207" customWidth="1"/>
    <col min="6154" max="6154" width="12.140625" style="207" customWidth="1"/>
    <col min="6155" max="6156" width="13.140625" style="207" customWidth="1"/>
    <col min="6157" max="6157" width="14" style="207" customWidth="1"/>
    <col min="6158" max="6158" width="12.42578125" style="207" customWidth="1"/>
    <col min="6159" max="6159" width="9.140625" style="207"/>
    <col min="6160" max="6160" width="11.85546875" style="207" bestFit="1" customWidth="1"/>
    <col min="6161" max="6400" width="9.140625" style="207"/>
    <col min="6401" max="6401" width="5.7109375" style="207" customWidth="1"/>
    <col min="6402" max="6402" width="33.5703125" style="207" customWidth="1"/>
    <col min="6403" max="6403" width="0" style="207" hidden="1" customWidth="1"/>
    <col min="6404" max="6405" width="16.28515625" style="207" customWidth="1"/>
    <col min="6406" max="6406" width="17.7109375" style="207" customWidth="1"/>
    <col min="6407" max="6407" width="12.28515625" style="207" customWidth="1"/>
    <col min="6408" max="6408" width="10.85546875" style="207" customWidth="1"/>
    <col min="6409" max="6409" width="13.28515625" style="207" customWidth="1"/>
    <col min="6410" max="6410" width="12.140625" style="207" customWidth="1"/>
    <col min="6411" max="6412" width="13.140625" style="207" customWidth="1"/>
    <col min="6413" max="6413" width="14" style="207" customWidth="1"/>
    <col min="6414" max="6414" width="12.42578125" style="207" customWidth="1"/>
    <col min="6415" max="6415" width="9.140625" style="207"/>
    <col min="6416" max="6416" width="11.85546875" style="207" bestFit="1" customWidth="1"/>
    <col min="6417" max="6656" width="9.140625" style="207"/>
    <col min="6657" max="6657" width="5.7109375" style="207" customWidth="1"/>
    <col min="6658" max="6658" width="33.5703125" style="207" customWidth="1"/>
    <col min="6659" max="6659" width="0" style="207" hidden="1" customWidth="1"/>
    <col min="6660" max="6661" width="16.28515625" style="207" customWidth="1"/>
    <col min="6662" max="6662" width="17.7109375" style="207" customWidth="1"/>
    <col min="6663" max="6663" width="12.28515625" style="207" customWidth="1"/>
    <col min="6664" max="6664" width="10.85546875" style="207" customWidth="1"/>
    <col min="6665" max="6665" width="13.28515625" style="207" customWidth="1"/>
    <col min="6666" max="6666" width="12.140625" style="207" customWidth="1"/>
    <col min="6667" max="6668" width="13.140625" style="207" customWidth="1"/>
    <col min="6669" max="6669" width="14" style="207" customWidth="1"/>
    <col min="6670" max="6670" width="12.42578125" style="207" customWidth="1"/>
    <col min="6671" max="6671" width="9.140625" style="207"/>
    <col min="6672" max="6672" width="11.85546875" style="207" bestFit="1" customWidth="1"/>
    <col min="6673" max="6912" width="9.140625" style="207"/>
    <col min="6913" max="6913" width="5.7109375" style="207" customWidth="1"/>
    <col min="6914" max="6914" width="33.5703125" style="207" customWidth="1"/>
    <col min="6915" max="6915" width="0" style="207" hidden="1" customWidth="1"/>
    <col min="6916" max="6917" width="16.28515625" style="207" customWidth="1"/>
    <col min="6918" max="6918" width="17.7109375" style="207" customWidth="1"/>
    <col min="6919" max="6919" width="12.28515625" style="207" customWidth="1"/>
    <col min="6920" max="6920" width="10.85546875" style="207" customWidth="1"/>
    <col min="6921" max="6921" width="13.28515625" style="207" customWidth="1"/>
    <col min="6922" max="6922" width="12.140625" style="207" customWidth="1"/>
    <col min="6923" max="6924" width="13.140625" style="207" customWidth="1"/>
    <col min="6925" max="6925" width="14" style="207" customWidth="1"/>
    <col min="6926" max="6926" width="12.42578125" style="207" customWidth="1"/>
    <col min="6927" max="6927" width="9.140625" style="207"/>
    <col min="6928" max="6928" width="11.85546875" style="207" bestFit="1" customWidth="1"/>
    <col min="6929" max="7168" width="9.140625" style="207"/>
    <col min="7169" max="7169" width="5.7109375" style="207" customWidth="1"/>
    <col min="7170" max="7170" width="33.5703125" style="207" customWidth="1"/>
    <col min="7171" max="7171" width="0" style="207" hidden="1" customWidth="1"/>
    <col min="7172" max="7173" width="16.28515625" style="207" customWidth="1"/>
    <col min="7174" max="7174" width="17.7109375" style="207" customWidth="1"/>
    <col min="7175" max="7175" width="12.28515625" style="207" customWidth="1"/>
    <col min="7176" max="7176" width="10.85546875" style="207" customWidth="1"/>
    <col min="7177" max="7177" width="13.28515625" style="207" customWidth="1"/>
    <col min="7178" max="7178" width="12.140625" style="207" customWidth="1"/>
    <col min="7179" max="7180" width="13.140625" style="207" customWidth="1"/>
    <col min="7181" max="7181" width="14" style="207" customWidth="1"/>
    <col min="7182" max="7182" width="12.42578125" style="207" customWidth="1"/>
    <col min="7183" max="7183" width="9.140625" style="207"/>
    <col min="7184" max="7184" width="11.85546875" style="207" bestFit="1" customWidth="1"/>
    <col min="7185" max="7424" width="9.140625" style="207"/>
    <col min="7425" max="7425" width="5.7109375" style="207" customWidth="1"/>
    <col min="7426" max="7426" width="33.5703125" style="207" customWidth="1"/>
    <col min="7427" max="7427" width="0" style="207" hidden="1" customWidth="1"/>
    <col min="7428" max="7429" width="16.28515625" style="207" customWidth="1"/>
    <col min="7430" max="7430" width="17.7109375" style="207" customWidth="1"/>
    <col min="7431" max="7431" width="12.28515625" style="207" customWidth="1"/>
    <col min="7432" max="7432" width="10.85546875" style="207" customWidth="1"/>
    <col min="7433" max="7433" width="13.28515625" style="207" customWidth="1"/>
    <col min="7434" max="7434" width="12.140625" style="207" customWidth="1"/>
    <col min="7435" max="7436" width="13.140625" style="207" customWidth="1"/>
    <col min="7437" max="7437" width="14" style="207" customWidth="1"/>
    <col min="7438" max="7438" width="12.42578125" style="207" customWidth="1"/>
    <col min="7439" max="7439" width="9.140625" style="207"/>
    <col min="7440" max="7440" width="11.85546875" style="207" bestFit="1" customWidth="1"/>
    <col min="7441" max="7680" width="9.140625" style="207"/>
    <col min="7681" max="7681" width="5.7109375" style="207" customWidth="1"/>
    <col min="7682" max="7682" width="33.5703125" style="207" customWidth="1"/>
    <col min="7683" max="7683" width="0" style="207" hidden="1" customWidth="1"/>
    <col min="7684" max="7685" width="16.28515625" style="207" customWidth="1"/>
    <col min="7686" max="7686" width="17.7109375" style="207" customWidth="1"/>
    <col min="7687" max="7687" width="12.28515625" style="207" customWidth="1"/>
    <col min="7688" max="7688" width="10.85546875" style="207" customWidth="1"/>
    <col min="7689" max="7689" width="13.28515625" style="207" customWidth="1"/>
    <col min="7690" max="7690" width="12.140625" style="207" customWidth="1"/>
    <col min="7691" max="7692" width="13.140625" style="207" customWidth="1"/>
    <col min="7693" max="7693" width="14" style="207" customWidth="1"/>
    <col min="7694" max="7694" width="12.42578125" style="207" customWidth="1"/>
    <col min="7695" max="7695" width="9.140625" style="207"/>
    <col min="7696" max="7696" width="11.85546875" style="207" bestFit="1" customWidth="1"/>
    <col min="7697" max="7936" width="9.140625" style="207"/>
    <col min="7937" max="7937" width="5.7109375" style="207" customWidth="1"/>
    <col min="7938" max="7938" width="33.5703125" style="207" customWidth="1"/>
    <col min="7939" max="7939" width="0" style="207" hidden="1" customWidth="1"/>
    <col min="7940" max="7941" width="16.28515625" style="207" customWidth="1"/>
    <col min="7942" max="7942" width="17.7109375" style="207" customWidth="1"/>
    <col min="7943" max="7943" width="12.28515625" style="207" customWidth="1"/>
    <col min="7944" max="7944" width="10.85546875" style="207" customWidth="1"/>
    <col min="7945" max="7945" width="13.28515625" style="207" customWidth="1"/>
    <col min="7946" max="7946" width="12.140625" style="207" customWidth="1"/>
    <col min="7947" max="7948" width="13.140625" style="207" customWidth="1"/>
    <col min="7949" max="7949" width="14" style="207" customWidth="1"/>
    <col min="7950" max="7950" width="12.42578125" style="207" customWidth="1"/>
    <col min="7951" max="7951" width="9.140625" style="207"/>
    <col min="7952" max="7952" width="11.85546875" style="207" bestFit="1" customWidth="1"/>
    <col min="7953" max="8192" width="9.140625" style="207"/>
    <col min="8193" max="8193" width="5.7109375" style="207" customWidth="1"/>
    <col min="8194" max="8194" width="33.5703125" style="207" customWidth="1"/>
    <col min="8195" max="8195" width="0" style="207" hidden="1" customWidth="1"/>
    <col min="8196" max="8197" width="16.28515625" style="207" customWidth="1"/>
    <col min="8198" max="8198" width="17.7109375" style="207" customWidth="1"/>
    <col min="8199" max="8199" width="12.28515625" style="207" customWidth="1"/>
    <col min="8200" max="8200" width="10.85546875" style="207" customWidth="1"/>
    <col min="8201" max="8201" width="13.28515625" style="207" customWidth="1"/>
    <col min="8202" max="8202" width="12.140625" style="207" customWidth="1"/>
    <col min="8203" max="8204" width="13.140625" style="207" customWidth="1"/>
    <col min="8205" max="8205" width="14" style="207" customWidth="1"/>
    <col min="8206" max="8206" width="12.42578125" style="207" customWidth="1"/>
    <col min="8207" max="8207" width="9.140625" style="207"/>
    <col min="8208" max="8208" width="11.85546875" style="207" bestFit="1" customWidth="1"/>
    <col min="8209" max="8448" width="9.140625" style="207"/>
    <col min="8449" max="8449" width="5.7109375" style="207" customWidth="1"/>
    <col min="8450" max="8450" width="33.5703125" style="207" customWidth="1"/>
    <col min="8451" max="8451" width="0" style="207" hidden="1" customWidth="1"/>
    <col min="8452" max="8453" width="16.28515625" style="207" customWidth="1"/>
    <col min="8454" max="8454" width="17.7109375" style="207" customWidth="1"/>
    <col min="8455" max="8455" width="12.28515625" style="207" customWidth="1"/>
    <col min="8456" max="8456" width="10.85546875" style="207" customWidth="1"/>
    <col min="8457" max="8457" width="13.28515625" style="207" customWidth="1"/>
    <col min="8458" max="8458" width="12.140625" style="207" customWidth="1"/>
    <col min="8459" max="8460" width="13.140625" style="207" customWidth="1"/>
    <col min="8461" max="8461" width="14" style="207" customWidth="1"/>
    <col min="8462" max="8462" width="12.42578125" style="207" customWidth="1"/>
    <col min="8463" max="8463" width="9.140625" style="207"/>
    <col min="8464" max="8464" width="11.85546875" style="207" bestFit="1" customWidth="1"/>
    <col min="8465" max="8704" width="9.140625" style="207"/>
    <col min="8705" max="8705" width="5.7109375" style="207" customWidth="1"/>
    <col min="8706" max="8706" width="33.5703125" style="207" customWidth="1"/>
    <col min="8707" max="8707" width="0" style="207" hidden="1" customWidth="1"/>
    <col min="8708" max="8709" width="16.28515625" style="207" customWidth="1"/>
    <col min="8710" max="8710" width="17.7109375" style="207" customWidth="1"/>
    <col min="8711" max="8711" width="12.28515625" style="207" customWidth="1"/>
    <col min="8712" max="8712" width="10.85546875" style="207" customWidth="1"/>
    <col min="8713" max="8713" width="13.28515625" style="207" customWidth="1"/>
    <col min="8714" max="8714" width="12.140625" style="207" customWidth="1"/>
    <col min="8715" max="8716" width="13.140625" style="207" customWidth="1"/>
    <col min="8717" max="8717" width="14" style="207" customWidth="1"/>
    <col min="8718" max="8718" width="12.42578125" style="207" customWidth="1"/>
    <col min="8719" max="8719" width="9.140625" style="207"/>
    <col min="8720" max="8720" width="11.85546875" style="207" bestFit="1" customWidth="1"/>
    <col min="8721" max="8960" width="9.140625" style="207"/>
    <col min="8961" max="8961" width="5.7109375" style="207" customWidth="1"/>
    <col min="8962" max="8962" width="33.5703125" style="207" customWidth="1"/>
    <col min="8963" max="8963" width="0" style="207" hidden="1" customWidth="1"/>
    <col min="8964" max="8965" width="16.28515625" style="207" customWidth="1"/>
    <col min="8966" max="8966" width="17.7109375" style="207" customWidth="1"/>
    <col min="8967" max="8967" width="12.28515625" style="207" customWidth="1"/>
    <col min="8968" max="8968" width="10.85546875" style="207" customWidth="1"/>
    <col min="8969" max="8969" width="13.28515625" style="207" customWidth="1"/>
    <col min="8970" max="8970" width="12.140625" style="207" customWidth="1"/>
    <col min="8971" max="8972" width="13.140625" style="207" customWidth="1"/>
    <col min="8973" max="8973" width="14" style="207" customWidth="1"/>
    <col min="8974" max="8974" width="12.42578125" style="207" customWidth="1"/>
    <col min="8975" max="8975" width="9.140625" style="207"/>
    <col min="8976" max="8976" width="11.85546875" style="207" bestFit="1" customWidth="1"/>
    <col min="8977" max="9216" width="9.140625" style="207"/>
    <col min="9217" max="9217" width="5.7109375" style="207" customWidth="1"/>
    <col min="9218" max="9218" width="33.5703125" style="207" customWidth="1"/>
    <col min="9219" max="9219" width="0" style="207" hidden="1" customWidth="1"/>
    <col min="9220" max="9221" width="16.28515625" style="207" customWidth="1"/>
    <col min="9222" max="9222" width="17.7109375" style="207" customWidth="1"/>
    <col min="9223" max="9223" width="12.28515625" style="207" customWidth="1"/>
    <col min="9224" max="9224" width="10.85546875" style="207" customWidth="1"/>
    <col min="9225" max="9225" width="13.28515625" style="207" customWidth="1"/>
    <col min="9226" max="9226" width="12.140625" style="207" customWidth="1"/>
    <col min="9227" max="9228" width="13.140625" style="207" customWidth="1"/>
    <col min="9229" max="9229" width="14" style="207" customWidth="1"/>
    <col min="9230" max="9230" width="12.42578125" style="207" customWidth="1"/>
    <col min="9231" max="9231" width="9.140625" style="207"/>
    <col min="9232" max="9232" width="11.85546875" style="207" bestFit="1" customWidth="1"/>
    <col min="9233" max="9472" width="9.140625" style="207"/>
    <col min="9473" max="9473" width="5.7109375" style="207" customWidth="1"/>
    <col min="9474" max="9474" width="33.5703125" style="207" customWidth="1"/>
    <col min="9475" max="9475" width="0" style="207" hidden="1" customWidth="1"/>
    <col min="9476" max="9477" width="16.28515625" style="207" customWidth="1"/>
    <col min="9478" max="9478" width="17.7109375" style="207" customWidth="1"/>
    <col min="9479" max="9479" width="12.28515625" style="207" customWidth="1"/>
    <col min="9480" max="9480" width="10.85546875" style="207" customWidth="1"/>
    <col min="9481" max="9481" width="13.28515625" style="207" customWidth="1"/>
    <col min="9482" max="9482" width="12.140625" style="207" customWidth="1"/>
    <col min="9483" max="9484" width="13.140625" style="207" customWidth="1"/>
    <col min="9485" max="9485" width="14" style="207" customWidth="1"/>
    <col min="9486" max="9486" width="12.42578125" style="207" customWidth="1"/>
    <col min="9487" max="9487" width="9.140625" style="207"/>
    <col min="9488" max="9488" width="11.85546875" style="207" bestFit="1" customWidth="1"/>
    <col min="9489" max="9728" width="9.140625" style="207"/>
    <col min="9729" max="9729" width="5.7109375" style="207" customWidth="1"/>
    <col min="9730" max="9730" width="33.5703125" style="207" customWidth="1"/>
    <col min="9731" max="9731" width="0" style="207" hidden="1" customWidth="1"/>
    <col min="9732" max="9733" width="16.28515625" style="207" customWidth="1"/>
    <col min="9734" max="9734" width="17.7109375" style="207" customWidth="1"/>
    <col min="9735" max="9735" width="12.28515625" style="207" customWidth="1"/>
    <col min="9736" max="9736" width="10.85546875" style="207" customWidth="1"/>
    <col min="9737" max="9737" width="13.28515625" style="207" customWidth="1"/>
    <col min="9738" max="9738" width="12.140625" style="207" customWidth="1"/>
    <col min="9739" max="9740" width="13.140625" style="207" customWidth="1"/>
    <col min="9741" max="9741" width="14" style="207" customWidth="1"/>
    <col min="9742" max="9742" width="12.42578125" style="207" customWidth="1"/>
    <col min="9743" max="9743" width="9.140625" style="207"/>
    <col min="9744" max="9744" width="11.85546875" style="207" bestFit="1" customWidth="1"/>
    <col min="9745" max="9984" width="9.140625" style="207"/>
    <col min="9985" max="9985" width="5.7109375" style="207" customWidth="1"/>
    <col min="9986" max="9986" width="33.5703125" style="207" customWidth="1"/>
    <col min="9987" max="9987" width="0" style="207" hidden="1" customWidth="1"/>
    <col min="9988" max="9989" width="16.28515625" style="207" customWidth="1"/>
    <col min="9990" max="9990" width="17.7109375" style="207" customWidth="1"/>
    <col min="9991" max="9991" width="12.28515625" style="207" customWidth="1"/>
    <col min="9992" max="9992" width="10.85546875" style="207" customWidth="1"/>
    <col min="9993" max="9993" width="13.28515625" style="207" customWidth="1"/>
    <col min="9994" max="9994" width="12.140625" style="207" customWidth="1"/>
    <col min="9995" max="9996" width="13.140625" style="207" customWidth="1"/>
    <col min="9997" max="9997" width="14" style="207" customWidth="1"/>
    <col min="9998" max="9998" width="12.42578125" style="207" customWidth="1"/>
    <col min="9999" max="9999" width="9.140625" style="207"/>
    <col min="10000" max="10000" width="11.85546875" style="207" bestFit="1" customWidth="1"/>
    <col min="10001" max="10240" width="9.140625" style="207"/>
    <col min="10241" max="10241" width="5.7109375" style="207" customWidth="1"/>
    <col min="10242" max="10242" width="33.5703125" style="207" customWidth="1"/>
    <col min="10243" max="10243" width="0" style="207" hidden="1" customWidth="1"/>
    <col min="10244" max="10245" width="16.28515625" style="207" customWidth="1"/>
    <col min="10246" max="10246" width="17.7109375" style="207" customWidth="1"/>
    <col min="10247" max="10247" width="12.28515625" style="207" customWidth="1"/>
    <col min="10248" max="10248" width="10.85546875" style="207" customWidth="1"/>
    <col min="10249" max="10249" width="13.28515625" style="207" customWidth="1"/>
    <col min="10250" max="10250" width="12.140625" style="207" customWidth="1"/>
    <col min="10251" max="10252" width="13.140625" style="207" customWidth="1"/>
    <col min="10253" max="10253" width="14" style="207" customWidth="1"/>
    <col min="10254" max="10254" width="12.42578125" style="207" customWidth="1"/>
    <col min="10255" max="10255" width="9.140625" style="207"/>
    <col min="10256" max="10256" width="11.85546875" style="207" bestFit="1" customWidth="1"/>
    <col min="10257" max="10496" width="9.140625" style="207"/>
    <col min="10497" max="10497" width="5.7109375" style="207" customWidth="1"/>
    <col min="10498" max="10498" width="33.5703125" style="207" customWidth="1"/>
    <col min="10499" max="10499" width="0" style="207" hidden="1" customWidth="1"/>
    <col min="10500" max="10501" width="16.28515625" style="207" customWidth="1"/>
    <col min="10502" max="10502" width="17.7109375" style="207" customWidth="1"/>
    <col min="10503" max="10503" width="12.28515625" style="207" customWidth="1"/>
    <col min="10504" max="10504" width="10.85546875" style="207" customWidth="1"/>
    <col min="10505" max="10505" width="13.28515625" style="207" customWidth="1"/>
    <col min="10506" max="10506" width="12.140625" style="207" customWidth="1"/>
    <col min="10507" max="10508" width="13.140625" style="207" customWidth="1"/>
    <col min="10509" max="10509" width="14" style="207" customWidth="1"/>
    <col min="10510" max="10510" width="12.42578125" style="207" customWidth="1"/>
    <col min="10511" max="10511" width="9.140625" style="207"/>
    <col min="10512" max="10512" width="11.85546875" style="207" bestFit="1" customWidth="1"/>
    <col min="10513" max="10752" width="9.140625" style="207"/>
    <col min="10753" max="10753" width="5.7109375" style="207" customWidth="1"/>
    <col min="10754" max="10754" width="33.5703125" style="207" customWidth="1"/>
    <col min="10755" max="10755" width="0" style="207" hidden="1" customWidth="1"/>
    <col min="10756" max="10757" width="16.28515625" style="207" customWidth="1"/>
    <col min="10758" max="10758" width="17.7109375" style="207" customWidth="1"/>
    <col min="10759" max="10759" width="12.28515625" style="207" customWidth="1"/>
    <col min="10760" max="10760" width="10.85546875" style="207" customWidth="1"/>
    <col min="10761" max="10761" width="13.28515625" style="207" customWidth="1"/>
    <col min="10762" max="10762" width="12.140625" style="207" customWidth="1"/>
    <col min="10763" max="10764" width="13.140625" style="207" customWidth="1"/>
    <col min="10765" max="10765" width="14" style="207" customWidth="1"/>
    <col min="10766" max="10766" width="12.42578125" style="207" customWidth="1"/>
    <col min="10767" max="10767" width="9.140625" style="207"/>
    <col min="10768" max="10768" width="11.85546875" style="207" bestFit="1" customWidth="1"/>
    <col min="10769" max="11008" width="9.140625" style="207"/>
    <col min="11009" max="11009" width="5.7109375" style="207" customWidth="1"/>
    <col min="11010" max="11010" width="33.5703125" style="207" customWidth="1"/>
    <col min="11011" max="11011" width="0" style="207" hidden="1" customWidth="1"/>
    <col min="11012" max="11013" width="16.28515625" style="207" customWidth="1"/>
    <col min="11014" max="11014" width="17.7109375" style="207" customWidth="1"/>
    <col min="11015" max="11015" width="12.28515625" style="207" customWidth="1"/>
    <col min="11016" max="11016" width="10.85546875" style="207" customWidth="1"/>
    <col min="11017" max="11017" width="13.28515625" style="207" customWidth="1"/>
    <col min="11018" max="11018" width="12.140625" style="207" customWidth="1"/>
    <col min="11019" max="11020" width="13.140625" style="207" customWidth="1"/>
    <col min="11021" max="11021" width="14" style="207" customWidth="1"/>
    <col min="11022" max="11022" width="12.42578125" style="207" customWidth="1"/>
    <col min="11023" max="11023" width="9.140625" style="207"/>
    <col min="11024" max="11024" width="11.85546875" style="207" bestFit="1" customWidth="1"/>
    <col min="11025" max="11264" width="9.140625" style="207"/>
    <col min="11265" max="11265" width="5.7109375" style="207" customWidth="1"/>
    <col min="11266" max="11266" width="33.5703125" style="207" customWidth="1"/>
    <col min="11267" max="11267" width="0" style="207" hidden="1" customWidth="1"/>
    <col min="11268" max="11269" width="16.28515625" style="207" customWidth="1"/>
    <col min="11270" max="11270" width="17.7109375" style="207" customWidth="1"/>
    <col min="11271" max="11271" width="12.28515625" style="207" customWidth="1"/>
    <col min="11272" max="11272" width="10.85546875" style="207" customWidth="1"/>
    <col min="11273" max="11273" width="13.28515625" style="207" customWidth="1"/>
    <col min="11274" max="11274" width="12.140625" style="207" customWidth="1"/>
    <col min="11275" max="11276" width="13.140625" style="207" customWidth="1"/>
    <col min="11277" max="11277" width="14" style="207" customWidth="1"/>
    <col min="11278" max="11278" width="12.42578125" style="207" customWidth="1"/>
    <col min="11279" max="11279" width="9.140625" style="207"/>
    <col min="11280" max="11280" width="11.85546875" style="207" bestFit="1" customWidth="1"/>
    <col min="11281" max="11520" width="9.140625" style="207"/>
    <col min="11521" max="11521" width="5.7109375" style="207" customWidth="1"/>
    <col min="11522" max="11522" width="33.5703125" style="207" customWidth="1"/>
    <col min="11523" max="11523" width="0" style="207" hidden="1" customWidth="1"/>
    <col min="11524" max="11525" width="16.28515625" style="207" customWidth="1"/>
    <col min="11526" max="11526" width="17.7109375" style="207" customWidth="1"/>
    <col min="11527" max="11527" width="12.28515625" style="207" customWidth="1"/>
    <col min="11528" max="11528" width="10.85546875" style="207" customWidth="1"/>
    <col min="11529" max="11529" width="13.28515625" style="207" customWidth="1"/>
    <col min="11530" max="11530" width="12.140625" style="207" customWidth="1"/>
    <col min="11531" max="11532" width="13.140625" style="207" customWidth="1"/>
    <col min="11533" max="11533" width="14" style="207" customWidth="1"/>
    <col min="11534" max="11534" width="12.42578125" style="207" customWidth="1"/>
    <col min="11535" max="11535" width="9.140625" style="207"/>
    <col min="11536" max="11536" width="11.85546875" style="207" bestFit="1" customWidth="1"/>
    <col min="11537" max="11776" width="9.140625" style="207"/>
    <col min="11777" max="11777" width="5.7109375" style="207" customWidth="1"/>
    <col min="11778" max="11778" width="33.5703125" style="207" customWidth="1"/>
    <col min="11779" max="11779" width="0" style="207" hidden="1" customWidth="1"/>
    <col min="11780" max="11781" width="16.28515625" style="207" customWidth="1"/>
    <col min="11782" max="11782" width="17.7109375" style="207" customWidth="1"/>
    <col min="11783" max="11783" width="12.28515625" style="207" customWidth="1"/>
    <col min="11784" max="11784" width="10.85546875" style="207" customWidth="1"/>
    <col min="11785" max="11785" width="13.28515625" style="207" customWidth="1"/>
    <col min="11786" max="11786" width="12.140625" style="207" customWidth="1"/>
    <col min="11787" max="11788" width="13.140625" style="207" customWidth="1"/>
    <col min="11789" max="11789" width="14" style="207" customWidth="1"/>
    <col min="11790" max="11790" width="12.42578125" style="207" customWidth="1"/>
    <col min="11791" max="11791" width="9.140625" style="207"/>
    <col min="11792" max="11792" width="11.85546875" style="207" bestFit="1" customWidth="1"/>
    <col min="11793" max="12032" width="9.140625" style="207"/>
    <col min="12033" max="12033" width="5.7109375" style="207" customWidth="1"/>
    <col min="12034" max="12034" width="33.5703125" style="207" customWidth="1"/>
    <col min="12035" max="12035" width="0" style="207" hidden="1" customWidth="1"/>
    <col min="12036" max="12037" width="16.28515625" style="207" customWidth="1"/>
    <col min="12038" max="12038" width="17.7109375" style="207" customWidth="1"/>
    <col min="12039" max="12039" width="12.28515625" style="207" customWidth="1"/>
    <col min="12040" max="12040" width="10.85546875" style="207" customWidth="1"/>
    <col min="12041" max="12041" width="13.28515625" style="207" customWidth="1"/>
    <col min="12042" max="12042" width="12.140625" style="207" customWidth="1"/>
    <col min="12043" max="12044" width="13.140625" style="207" customWidth="1"/>
    <col min="12045" max="12045" width="14" style="207" customWidth="1"/>
    <col min="12046" max="12046" width="12.42578125" style="207" customWidth="1"/>
    <col min="12047" max="12047" width="9.140625" style="207"/>
    <col min="12048" max="12048" width="11.85546875" style="207" bestFit="1" customWidth="1"/>
    <col min="12049" max="12288" width="9.140625" style="207"/>
    <col min="12289" max="12289" width="5.7109375" style="207" customWidth="1"/>
    <col min="12290" max="12290" width="33.5703125" style="207" customWidth="1"/>
    <col min="12291" max="12291" width="0" style="207" hidden="1" customWidth="1"/>
    <col min="12292" max="12293" width="16.28515625" style="207" customWidth="1"/>
    <col min="12294" max="12294" width="17.7109375" style="207" customWidth="1"/>
    <col min="12295" max="12295" width="12.28515625" style="207" customWidth="1"/>
    <col min="12296" max="12296" width="10.85546875" style="207" customWidth="1"/>
    <col min="12297" max="12297" width="13.28515625" style="207" customWidth="1"/>
    <col min="12298" max="12298" width="12.140625" style="207" customWidth="1"/>
    <col min="12299" max="12300" width="13.140625" style="207" customWidth="1"/>
    <col min="12301" max="12301" width="14" style="207" customWidth="1"/>
    <col min="12302" max="12302" width="12.42578125" style="207" customWidth="1"/>
    <col min="12303" max="12303" width="9.140625" style="207"/>
    <col min="12304" max="12304" width="11.85546875" style="207" bestFit="1" customWidth="1"/>
    <col min="12305" max="12544" width="9.140625" style="207"/>
    <col min="12545" max="12545" width="5.7109375" style="207" customWidth="1"/>
    <col min="12546" max="12546" width="33.5703125" style="207" customWidth="1"/>
    <col min="12547" max="12547" width="0" style="207" hidden="1" customWidth="1"/>
    <col min="12548" max="12549" width="16.28515625" style="207" customWidth="1"/>
    <col min="12550" max="12550" width="17.7109375" style="207" customWidth="1"/>
    <col min="12551" max="12551" width="12.28515625" style="207" customWidth="1"/>
    <col min="12552" max="12552" width="10.85546875" style="207" customWidth="1"/>
    <col min="12553" max="12553" width="13.28515625" style="207" customWidth="1"/>
    <col min="12554" max="12554" width="12.140625" style="207" customWidth="1"/>
    <col min="12555" max="12556" width="13.140625" style="207" customWidth="1"/>
    <col min="12557" max="12557" width="14" style="207" customWidth="1"/>
    <col min="12558" max="12558" width="12.42578125" style="207" customWidth="1"/>
    <col min="12559" max="12559" width="9.140625" style="207"/>
    <col min="12560" max="12560" width="11.85546875" style="207" bestFit="1" customWidth="1"/>
    <col min="12561" max="12800" width="9.140625" style="207"/>
    <col min="12801" max="12801" width="5.7109375" style="207" customWidth="1"/>
    <col min="12802" max="12802" width="33.5703125" style="207" customWidth="1"/>
    <col min="12803" max="12803" width="0" style="207" hidden="1" customWidth="1"/>
    <col min="12804" max="12805" width="16.28515625" style="207" customWidth="1"/>
    <col min="12806" max="12806" width="17.7109375" style="207" customWidth="1"/>
    <col min="12807" max="12807" width="12.28515625" style="207" customWidth="1"/>
    <col min="12808" max="12808" width="10.85546875" style="207" customWidth="1"/>
    <col min="12809" max="12809" width="13.28515625" style="207" customWidth="1"/>
    <col min="12810" max="12810" width="12.140625" style="207" customWidth="1"/>
    <col min="12811" max="12812" width="13.140625" style="207" customWidth="1"/>
    <col min="12813" max="12813" width="14" style="207" customWidth="1"/>
    <col min="12814" max="12814" width="12.42578125" style="207" customWidth="1"/>
    <col min="12815" max="12815" width="9.140625" style="207"/>
    <col min="12816" max="12816" width="11.85546875" style="207" bestFit="1" customWidth="1"/>
    <col min="12817" max="13056" width="9.140625" style="207"/>
    <col min="13057" max="13057" width="5.7109375" style="207" customWidth="1"/>
    <col min="13058" max="13058" width="33.5703125" style="207" customWidth="1"/>
    <col min="13059" max="13059" width="0" style="207" hidden="1" customWidth="1"/>
    <col min="13060" max="13061" width="16.28515625" style="207" customWidth="1"/>
    <col min="13062" max="13062" width="17.7109375" style="207" customWidth="1"/>
    <col min="13063" max="13063" width="12.28515625" style="207" customWidth="1"/>
    <col min="13064" max="13064" width="10.85546875" style="207" customWidth="1"/>
    <col min="13065" max="13065" width="13.28515625" style="207" customWidth="1"/>
    <col min="13066" max="13066" width="12.140625" style="207" customWidth="1"/>
    <col min="13067" max="13068" width="13.140625" style="207" customWidth="1"/>
    <col min="13069" max="13069" width="14" style="207" customWidth="1"/>
    <col min="13070" max="13070" width="12.42578125" style="207" customWidth="1"/>
    <col min="13071" max="13071" width="9.140625" style="207"/>
    <col min="13072" max="13072" width="11.85546875" style="207" bestFit="1" customWidth="1"/>
    <col min="13073" max="13312" width="9.140625" style="207"/>
    <col min="13313" max="13313" width="5.7109375" style="207" customWidth="1"/>
    <col min="13314" max="13314" width="33.5703125" style="207" customWidth="1"/>
    <col min="13315" max="13315" width="0" style="207" hidden="1" customWidth="1"/>
    <col min="13316" max="13317" width="16.28515625" style="207" customWidth="1"/>
    <col min="13318" max="13318" width="17.7109375" style="207" customWidth="1"/>
    <col min="13319" max="13319" width="12.28515625" style="207" customWidth="1"/>
    <col min="13320" max="13320" width="10.85546875" style="207" customWidth="1"/>
    <col min="13321" max="13321" width="13.28515625" style="207" customWidth="1"/>
    <col min="13322" max="13322" width="12.140625" style="207" customWidth="1"/>
    <col min="13323" max="13324" width="13.140625" style="207" customWidth="1"/>
    <col min="13325" max="13325" width="14" style="207" customWidth="1"/>
    <col min="13326" max="13326" width="12.42578125" style="207" customWidth="1"/>
    <col min="13327" max="13327" width="9.140625" style="207"/>
    <col min="13328" max="13328" width="11.85546875" style="207" bestFit="1" customWidth="1"/>
    <col min="13329" max="13568" width="9.140625" style="207"/>
    <col min="13569" max="13569" width="5.7109375" style="207" customWidth="1"/>
    <col min="13570" max="13570" width="33.5703125" style="207" customWidth="1"/>
    <col min="13571" max="13571" width="0" style="207" hidden="1" customWidth="1"/>
    <col min="13572" max="13573" width="16.28515625" style="207" customWidth="1"/>
    <col min="13574" max="13574" width="17.7109375" style="207" customWidth="1"/>
    <col min="13575" max="13575" width="12.28515625" style="207" customWidth="1"/>
    <col min="13576" max="13576" width="10.85546875" style="207" customWidth="1"/>
    <col min="13577" max="13577" width="13.28515625" style="207" customWidth="1"/>
    <col min="13578" max="13578" width="12.140625" style="207" customWidth="1"/>
    <col min="13579" max="13580" width="13.140625" style="207" customWidth="1"/>
    <col min="13581" max="13581" width="14" style="207" customWidth="1"/>
    <col min="13582" max="13582" width="12.42578125" style="207" customWidth="1"/>
    <col min="13583" max="13583" width="9.140625" style="207"/>
    <col min="13584" max="13584" width="11.85546875" style="207" bestFit="1" customWidth="1"/>
    <col min="13585" max="13824" width="9.140625" style="207"/>
    <col min="13825" max="13825" width="5.7109375" style="207" customWidth="1"/>
    <col min="13826" max="13826" width="33.5703125" style="207" customWidth="1"/>
    <col min="13827" max="13827" width="0" style="207" hidden="1" customWidth="1"/>
    <col min="13828" max="13829" width="16.28515625" style="207" customWidth="1"/>
    <col min="13830" max="13830" width="17.7109375" style="207" customWidth="1"/>
    <col min="13831" max="13831" width="12.28515625" style="207" customWidth="1"/>
    <col min="13832" max="13832" width="10.85546875" style="207" customWidth="1"/>
    <col min="13833" max="13833" width="13.28515625" style="207" customWidth="1"/>
    <col min="13834" max="13834" width="12.140625" style="207" customWidth="1"/>
    <col min="13835" max="13836" width="13.140625" style="207" customWidth="1"/>
    <col min="13837" max="13837" width="14" style="207" customWidth="1"/>
    <col min="13838" max="13838" width="12.42578125" style="207" customWidth="1"/>
    <col min="13839" max="13839" width="9.140625" style="207"/>
    <col min="13840" max="13840" width="11.85546875" style="207" bestFit="1" customWidth="1"/>
    <col min="13841" max="14080" width="9.140625" style="207"/>
    <col min="14081" max="14081" width="5.7109375" style="207" customWidth="1"/>
    <col min="14082" max="14082" width="33.5703125" style="207" customWidth="1"/>
    <col min="14083" max="14083" width="0" style="207" hidden="1" customWidth="1"/>
    <col min="14084" max="14085" width="16.28515625" style="207" customWidth="1"/>
    <col min="14086" max="14086" width="17.7109375" style="207" customWidth="1"/>
    <col min="14087" max="14087" width="12.28515625" style="207" customWidth="1"/>
    <col min="14088" max="14088" width="10.85546875" style="207" customWidth="1"/>
    <col min="14089" max="14089" width="13.28515625" style="207" customWidth="1"/>
    <col min="14090" max="14090" width="12.140625" style="207" customWidth="1"/>
    <col min="14091" max="14092" width="13.140625" style="207" customWidth="1"/>
    <col min="14093" max="14093" width="14" style="207" customWidth="1"/>
    <col min="14094" max="14094" width="12.42578125" style="207" customWidth="1"/>
    <col min="14095" max="14095" width="9.140625" style="207"/>
    <col min="14096" max="14096" width="11.85546875" style="207" bestFit="1" customWidth="1"/>
    <col min="14097" max="14336" width="9.140625" style="207"/>
    <col min="14337" max="14337" width="5.7109375" style="207" customWidth="1"/>
    <col min="14338" max="14338" width="33.5703125" style="207" customWidth="1"/>
    <col min="14339" max="14339" width="0" style="207" hidden="1" customWidth="1"/>
    <col min="14340" max="14341" width="16.28515625" style="207" customWidth="1"/>
    <col min="14342" max="14342" width="17.7109375" style="207" customWidth="1"/>
    <col min="14343" max="14343" width="12.28515625" style="207" customWidth="1"/>
    <col min="14344" max="14344" width="10.85546875" style="207" customWidth="1"/>
    <col min="14345" max="14345" width="13.28515625" style="207" customWidth="1"/>
    <col min="14346" max="14346" width="12.140625" style="207" customWidth="1"/>
    <col min="14347" max="14348" width="13.140625" style="207" customWidth="1"/>
    <col min="14349" max="14349" width="14" style="207" customWidth="1"/>
    <col min="14350" max="14350" width="12.42578125" style="207" customWidth="1"/>
    <col min="14351" max="14351" width="9.140625" style="207"/>
    <col min="14352" max="14352" width="11.85546875" style="207" bestFit="1" customWidth="1"/>
    <col min="14353" max="14592" width="9.140625" style="207"/>
    <col min="14593" max="14593" width="5.7109375" style="207" customWidth="1"/>
    <col min="14594" max="14594" width="33.5703125" style="207" customWidth="1"/>
    <col min="14595" max="14595" width="0" style="207" hidden="1" customWidth="1"/>
    <col min="14596" max="14597" width="16.28515625" style="207" customWidth="1"/>
    <col min="14598" max="14598" width="17.7109375" style="207" customWidth="1"/>
    <col min="14599" max="14599" width="12.28515625" style="207" customWidth="1"/>
    <col min="14600" max="14600" width="10.85546875" style="207" customWidth="1"/>
    <col min="14601" max="14601" width="13.28515625" style="207" customWidth="1"/>
    <col min="14602" max="14602" width="12.140625" style="207" customWidth="1"/>
    <col min="14603" max="14604" width="13.140625" style="207" customWidth="1"/>
    <col min="14605" max="14605" width="14" style="207" customWidth="1"/>
    <col min="14606" max="14606" width="12.42578125" style="207" customWidth="1"/>
    <col min="14607" max="14607" width="9.140625" style="207"/>
    <col min="14608" max="14608" width="11.85546875" style="207" bestFit="1" customWidth="1"/>
    <col min="14609" max="14848" width="9.140625" style="207"/>
    <col min="14849" max="14849" width="5.7109375" style="207" customWidth="1"/>
    <col min="14850" max="14850" width="33.5703125" style="207" customWidth="1"/>
    <col min="14851" max="14851" width="0" style="207" hidden="1" customWidth="1"/>
    <col min="14852" max="14853" width="16.28515625" style="207" customWidth="1"/>
    <col min="14854" max="14854" width="17.7109375" style="207" customWidth="1"/>
    <col min="14855" max="14855" width="12.28515625" style="207" customWidth="1"/>
    <col min="14856" max="14856" width="10.85546875" style="207" customWidth="1"/>
    <col min="14857" max="14857" width="13.28515625" style="207" customWidth="1"/>
    <col min="14858" max="14858" width="12.140625" style="207" customWidth="1"/>
    <col min="14859" max="14860" width="13.140625" style="207" customWidth="1"/>
    <col min="14861" max="14861" width="14" style="207" customWidth="1"/>
    <col min="14862" max="14862" width="12.42578125" style="207" customWidth="1"/>
    <col min="14863" max="14863" width="9.140625" style="207"/>
    <col min="14864" max="14864" width="11.85546875" style="207" bestFit="1" customWidth="1"/>
    <col min="14865" max="15104" width="9.140625" style="207"/>
    <col min="15105" max="15105" width="5.7109375" style="207" customWidth="1"/>
    <col min="15106" max="15106" width="33.5703125" style="207" customWidth="1"/>
    <col min="15107" max="15107" width="0" style="207" hidden="1" customWidth="1"/>
    <col min="15108" max="15109" width="16.28515625" style="207" customWidth="1"/>
    <col min="15110" max="15110" width="17.7109375" style="207" customWidth="1"/>
    <col min="15111" max="15111" width="12.28515625" style="207" customWidth="1"/>
    <col min="15112" max="15112" width="10.85546875" style="207" customWidth="1"/>
    <col min="15113" max="15113" width="13.28515625" style="207" customWidth="1"/>
    <col min="15114" max="15114" width="12.140625" style="207" customWidth="1"/>
    <col min="15115" max="15116" width="13.140625" style="207" customWidth="1"/>
    <col min="15117" max="15117" width="14" style="207" customWidth="1"/>
    <col min="15118" max="15118" width="12.42578125" style="207" customWidth="1"/>
    <col min="15119" max="15119" width="9.140625" style="207"/>
    <col min="15120" max="15120" width="11.85546875" style="207" bestFit="1" customWidth="1"/>
    <col min="15121" max="15360" width="9.140625" style="207"/>
    <col min="15361" max="15361" width="5.7109375" style="207" customWidth="1"/>
    <col min="15362" max="15362" width="33.5703125" style="207" customWidth="1"/>
    <col min="15363" max="15363" width="0" style="207" hidden="1" customWidth="1"/>
    <col min="15364" max="15365" width="16.28515625" style="207" customWidth="1"/>
    <col min="15366" max="15366" width="17.7109375" style="207" customWidth="1"/>
    <col min="15367" max="15367" width="12.28515625" style="207" customWidth="1"/>
    <col min="15368" max="15368" width="10.85546875" style="207" customWidth="1"/>
    <col min="15369" max="15369" width="13.28515625" style="207" customWidth="1"/>
    <col min="15370" max="15370" width="12.140625" style="207" customWidth="1"/>
    <col min="15371" max="15372" width="13.140625" style="207" customWidth="1"/>
    <col min="15373" max="15373" width="14" style="207" customWidth="1"/>
    <col min="15374" max="15374" width="12.42578125" style="207" customWidth="1"/>
    <col min="15375" max="15375" width="9.140625" style="207"/>
    <col min="15376" max="15376" width="11.85546875" style="207" bestFit="1" customWidth="1"/>
    <col min="15377" max="15616" width="9.140625" style="207"/>
    <col min="15617" max="15617" width="5.7109375" style="207" customWidth="1"/>
    <col min="15618" max="15618" width="33.5703125" style="207" customWidth="1"/>
    <col min="15619" max="15619" width="0" style="207" hidden="1" customWidth="1"/>
    <col min="15620" max="15621" width="16.28515625" style="207" customWidth="1"/>
    <col min="15622" max="15622" width="17.7109375" style="207" customWidth="1"/>
    <col min="15623" max="15623" width="12.28515625" style="207" customWidth="1"/>
    <col min="15624" max="15624" width="10.85546875" style="207" customWidth="1"/>
    <col min="15625" max="15625" width="13.28515625" style="207" customWidth="1"/>
    <col min="15626" max="15626" width="12.140625" style="207" customWidth="1"/>
    <col min="15627" max="15628" width="13.140625" style="207" customWidth="1"/>
    <col min="15629" max="15629" width="14" style="207" customWidth="1"/>
    <col min="15630" max="15630" width="12.42578125" style="207" customWidth="1"/>
    <col min="15631" max="15631" width="9.140625" style="207"/>
    <col min="15632" max="15632" width="11.85546875" style="207" bestFit="1" customWidth="1"/>
    <col min="15633" max="15872" width="9.140625" style="207"/>
    <col min="15873" max="15873" width="5.7109375" style="207" customWidth="1"/>
    <col min="15874" max="15874" width="33.5703125" style="207" customWidth="1"/>
    <col min="15875" max="15875" width="0" style="207" hidden="1" customWidth="1"/>
    <col min="15876" max="15877" width="16.28515625" style="207" customWidth="1"/>
    <col min="15878" max="15878" width="17.7109375" style="207" customWidth="1"/>
    <col min="15879" max="15879" width="12.28515625" style="207" customWidth="1"/>
    <col min="15880" max="15880" width="10.85546875" style="207" customWidth="1"/>
    <col min="15881" max="15881" width="13.28515625" style="207" customWidth="1"/>
    <col min="15882" max="15882" width="12.140625" style="207" customWidth="1"/>
    <col min="15883" max="15884" width="13.140625" style="207" customWidth="1"/>
    <col min="15885" max="15885" width="14" style="207" customWidth="1"/>
    <col min="15886" max="15886" width="12.42578125" style="207" customWidth="1"/>
    <col min="15887" max="15887" width="9.140625" style="207"/>
    <col min="15888" max="15888" width="11.85546875" style="207" bestFit="1" customWidth="1"/>
    <col min="15889" max="16128" width="9.140625" style="207"/>
    <col min="16129" max="16129" width="5.7109375" style="207" customWidth="1"/>
    <col min="16130" max="16130" width="33.5703125" style="207" customWidth="1"/>
    <col min="16131" max="16131" width="0" style="207" hidden="1" customWidth="1"/>
    <col min="16132" max="16133" width="16.28515625" style="207" customWidth="1"/>
    <col min="16134" max="16134" width="17.7109375" style="207" customWidth="1"/>
    <col min="16135" max="16135" width="12.28515625" style="207" customWidth="1"/>
    <col min="16136" max="16136" width="10.85546875" style="207" customWidth="1"/>
    <col min="16137" max="16137" width="13.28515625" style="207" customWidth="1"/>
    <col min="16138" max="16138" width="12.140625" style="207" customWidth="1"/>
    <col min="16139" max="16140" width="13.140625" style="207" customWidth="1"/>
    <col min="16141" max="16141" width="14" style="207" customWidth="1"/>
    <col min="16142" max="16142" width="12.42578125" style="207" customWidth="1"/>
    <col min="16143" max="16143" width="9.140625" style="207"/>
    <col min="16144" max="16144" width="11.85546875" style="207" bestFit="1" customWidth="1"/>
    <col min="16145" max="16384" width="9.140625" style="207"/>
  </cols>
  <sheetData>
    <row r="1" spans="1:17" x14ac:dyDescent="0.25">
      <c r="A1" s="683" t="s">
        <v>826</v>
      </c>
      <c r="B1" s="683"/>
      <c r="C1" s="683"/>
      <c r="D1" s="683"/>
      <c r="E1" s="683"/>
      <c r="F1" s="683"/>
      <c r="G1" s="683"/>
      <c r="H1" s="683"/>
      <c r="I1" s="683"/>
      <c r="J1" s="683"/>
      <c r="K1" s="683"/>
      <c r="L1" s="683"/>
      <c r="M1" s="683"/>
      <c r="N1" s="683"/>
    </row>
    <row r="2" spans="1:17" x14ac:dyDescent="0.25">
      <c r="A2" s="693" t="s">
        <v>594</v>
      </c>
      <c r="B2" s="693"/>
      <c r="C2" s="693"/>
      <c r="D2" s="693"/>
      <c r="E2" s="693"/>
      <c r="F2" s="693"/>
      <c r="G2" s="693"/>
      <c r="H2" s="693"/>
      <c r="I2" s="693"/>
      <c r="J2" s="693"/>
      <c r="K2" s="693"/>
      <c r="L2" s="693"/>
      <c r="M2" s="693"/>
      <c r="N2" s="693"/>
    </row>
    <row r="3" spans="1:17" hidden="1" x14ac:dyDescent="0.25">
      <c r="A3" s="682" t="s">
        <v>595</v>
      </c>
      <c r="B3" s="682"/>
      <c r="C3" s="682"/>
      <c r="D3" s="682"/>
      <c r="E3" s="682"/>
      <c r="F3" s="682"/>
      <c r="G3" s="682"/>
      <c r="H3" s="682"/>
      <c r="I3" s="682"/>
      <c r="J3" s="682"/>
      <c r="K3" s="682"/>
      <c r="L3" s="682"/>
      <c r="M3" s="682"/>
      <c r="N3" s="682"/>
    </row>
    <row r="4" spans="1:17" hidden="1" x14ac:dyDescent="0.25">
      <c r="A4" s="682" t="e" cm="1" vm="1">
        <f t="array" aca="1" ref="A4" ca="1">'73 ĐT-NS'!A5:C5</f>
        <v>#VALUE!</v>
      </c>
      <c r="B4" s="682"/>
      <c r="C4" s="682"/>
      <c r="D4" s="682"/>
      <c r="E4" s="682"/>
      <c r="F4" s="682"/>
      <c r="G4" s="682"/>
      <c r="H4" s="682"/>
      <c r="I4" s="682"/>
      <c r="J4" s="682"/>
      <c r="K4" s="682"/>
      <c r="L4" s="682"/>
      <c r="M4" s="682"/>
      <c r="N4" s="682"/>
    </row>
    <row r="5" spans="1:17" x14ac:dyDescent="0.25">
      <c r="A5" s="684" t="s">
        <v>240</v>
      </c>
      <c r="B5" s="684"/>
      <c r="C5" s="684"/>
      <c r="D5" s="684"/>
      <c r="E5" s="684"/>
      <c r="F5" s="684"/>
      <c r="G5" s="684"/>
      <c r="H5" s="684"/>
      <c r="I5" s="684"/>
      <c r="J5" s="684"/>
      <c r="K5" s="684"/>
      <c r="L5" s="684"/>
      <c r="M5" s="684"/>
      <c r="N5" s="684"/>
    </row>
    <row r="6" spans="1:17" s="174" customFormat="1" ht="18.95" customHeight="1" x14ac:dyDescent="0.25">
      <c r="A6" s="685" t="s">
        <v>29</v>
      </c>
      <c r="B6" s="685" t="s">
        <v>209</v>
      </c>
      <c r="C6" s="687" t="s">
        <v>337</v>
      </c>
      <c r="D6" s="689" t="s">
        <v>127</v>
      </c>
      <c r="E6" s="689" t="s">
        <v>596</v>
      </c>
      <c r="F6" s="691" t="s">
        <v>597</v>
      </c>
      <c r="G6" s="689" t="s">
        <v>271</v>
      </c>
      <c r="H6" s="689" t="s">
        <v>272</v>
      </c>
      <c r="I6" s="689" t="s">
        <v>273</v>
      </c>
      <c r="J6" s="689" t="s">
        <v>9</v>
      </c>
      <c r="K6" s="689" t="s">
        <v>274</v>
      </c>
      <c r="L6" s="689"/>
      <c r="M6" s="689"/>
      <c r="N6" s="689" t="s">
        <v>275</v>
      </c>
    </row>
    <row r="7" spans="1:17" s="174" customFormat="1" ht="61.5" customHeight="1" x14ac:dyDescent="0.25">
      <c r="A7" s="686"/>
      <c r="B7" s="686"/>
      <c r="C7" s="688"/>
      <c r="D7" s="690"/>
      <c r="E7" s="690"/>
      <c r="F7" s="692"/>
      <c r="G7" s="690"/>
      <c r="H7" s="690"/>
      <c r="I7" s="690"/>
      <c r="J7" s="690"/>
      <c r="K7" s="157" t="s">
        <v>127</v>
      </c>
      <c r="L7" s="157" t="s">
        <v>21</v>
      </c>
      <c r="M7" s="157" t="s">
        <v>16</v>
      </c>
      <c r="N7" s="690"/>
    </row>
    <row r="8" spans="1:17" x14ac:dyDescent="0.25">
      <c r="A8" s="175" t="s">
        <v>22</v>
      </c>
      <c r="B8" s="175" t="s">
        <v>8</v>
      </c>
      <c r="C8" s="175"/>
      <c r="D8" s="175">
        <v>1</v>
      </c>
      <c r="E8" s="175">
        <v>2</v>
      </c>
      <c r="F8" s="175">
        <v>3</v>
      </c>
      <c r="G8" s="175">
        <v>4</v>
      </c>
      <c r="H8" s="175">
        <v>5</v>
      </c>
      <c r="I8" s="175">
        <v>6</v>
      </c>
      <c r="J8" s="175">
        <v>7</v>
      </c>
      <c r="K8" s="175">
        <v>8</v>
      </c>
      <c r="L8" s="175">
        <v>9</v>
      </c>
      <c r="M8" s="175">
        <v>10</v>
      </c>
      <c r="N8" s="175">
        <v>11</v>
      </c>
    </row>
    <row r="9" spans="1:17" s="229" customFormat="1" ht="21.75" customHeight="1" x14ac:dyDescent="0.25">
      <c r="A9" s="156"/>
      <c r="B9" s="156" t="s">
        <v>100</v>
      </c>
      <c r="C9" s="311"/>
      <c r="D9" s="157">
        <f t="shared" ref="D9:N9" si="0">D10+D146+D147+D148+D149+D150+D151</f>
        <v>516368.08999999997</v>
      </c>
      <c r="E9" s="157">
        <f t="shared" si="0"/>
        <v>40430</v>
      </c>
      <c r="F9" s="157">
        <f t="shared" si="0"/>
        <v>435722.08999999997</v>
      </c>
      <c r="G9" s="157">
        <f t="shared" si="0"/>
        <v>0</v>
      </c>
      <c r="H9" s="157">
        <f t="shared" si="0"/>
        <v>0</v>
      </c>
      <c r="I9" s="157">
        <f t="shared" si="0"/>
        <v>8750.23</v>
      </c>
      <c r="J9" s="157">
        <f t="shared" si="0"/>
        <v>0</v>
      </c>
      <c r="K9" s="157">
        <f t="shared" si="0"/>
        <v>40216</v>
      </c>
      <c r="L9" s="157">
        <f t="shared" si="0"/>
        <v>38326</v>
      </c>
      <c r="M9" s="157">
        <f t="shared" si="0"/>
        <v>1890</v>
      </c>
      <c r="N9" s="157">
        <f t="shared" si="0"/>
        <v>0</v>
      </c>
      <c r="P9" s="230"/>
    </row>
    <row r="10" spans="1:17" s="229" customFormat="1" x14ac:dyDescent="0.25">
      <c r="A10" s="156" t="s">
        <v>6</v>
      </c>
      <c r="B10" s="156" t="s">
        <v>276</v>
      </c>
      <c r="C10" s="311"/>
      <c r="D10" s="157">
        <f t="shared" ref="D10:N10" si="1">D11+D25+D102</f>
        <v>516368.08999999997</v>
      </c>
      <c r="E10" s="157">
        <f t="shared" si="1"/>
        <v>40430</v>
      </c>
      <c r="F10" s="157">
        <f t="shared" si="1"/>
        <v>435722.08999999997</v>
      </c>
      <c r="G10" s="157">
        <f t="shared" si="1"/>
        <v>0</v>
      </c>
      <c r="H10" s="157">
        <f t="shared" si="1"/>
        <v>0</v>
      </c>
      <c r="I10" s="157">
        <f t="shared" si="1"/>
        <v>0</v>
      </c>
      <c r="J10" s="157">
        <f t="shared" si="1"/>
        <v>0</v>
      </c>
      <c r="K10" s="157">
        <f t="shared" si="1"/>
        <v>40216</v>
      </c>
      <c r="L10" s="157">
        <f t="shared" si="1"/>
        <v>38326</v>
      </c>
      <c r="M10" s="157">
        <f t="shared" si="1"/>
        <v>1890</v>
      </c>
      <c r="N10" s="157">
        <f t="shared" si="1"/>
        <v>0</v>
      </c>
    </row>
    <row r="11" spans="1:17" s="229" customFormat="1" ht="17.25" customHeight="1" x14ac:dyDescent="0.25">
      <c r="A11" s="156" t="s">
        <v>277</v>
      </c>
      <c r="B11" s="311" t="s">
        <v>278</v>
      </c>
      <c r="C11" s="312"/>
      <c r="D11" s="312">
        <f t="shared" ref="D11:N11" si="2">D12+D16+D21</f>
        <v>60929</v>
      </c>
      <c r="E11" s="312">
        <f t="shared" si="2"/>
        <v>38930</v>
      </c>
      <c r="F11" s="312">
        <f t="shared" si="2"/>
        <v>0</v>
      </c>
      <c r="G11" s="312">
        <f t="shared" si="2"/>
        <v>0</v>
      </c>
      <c r="H11" s="312">
        <f t="shared" si="2"/>
        <v>0</v>
      </c>
      <c r="I11" s="312">
        <f t="shared" si="2"/>
        <v>0</v>
      </c>
      <c r="J11" s="312">
        <f t="shared" si="2"/>
        <v>0</v>
      </c>
      <c r="K11" s="312">
        <f t="shared" si="2"/>
        <v>21999</v>
      </c>
      <c r="L11" s="312">
        <f t="shared" si="2"/>
        <v>21999</v>
      </c>
      <c r="M11" s="312">
        <f t="shared" si="2"/>
        <v>0</v>
      </c>
      <c r="N11" s="312">
        <f t="shared" si="2"/>
        <v>0</v>
      </c>
    </row>
    <row r="12" spans="1:17" s="229" customFormat="1" ht="31.5" x14ac:dyDescent="0.25">
      <c r="A12" s="156">
        <v>1</v>
      </c>
      <c r="B12" s="311" t="s">
        <v>420</v>
      </c>
      <c r="C12" s="312"/>
      <c r="D12" s="312">
        <f>SUM(D13:D15)</f>
        <v>29370</v>
      </c>
      <c r="E12" s="312">
        <f>SUM(E13:E15)</f>
        <v>7371</v>
      </c>
      <c r="F12" s="312">
        <f>SUM(F13:F15)</f>
        <v>0</v>
      </c>
      <c r="G12" s="312">
        <v>0</v>
      </c>
      <c r="H12" s="312">
        <v>0</v>
      </c>
      <c r="I12" s="312">
        <v>0</v>
      </c>
      <c r="J12" s="312">
        <v>0</v>
      </c>
      <c r="K12" s="312">
        <f>SUM(K13:K15)</f>
        <v>21999</v>
      </c>
      <c r="L12" s="312">
        <f>SUM(L13:L15)</f>
        <v>21999</v>
      </c>
      <c r="M12" s="312"/>
      <c r="N12" s="312"/>
      <c r="O12" s="230"/>
    </row>
    <row r="13" spans="1:17" s="229" customFormat="1" x14ac:dyDescent="0.25">
      <c r="A13" s="271" t="s">
        <v>125</v>
      </c>
      <c r="B13" s="313" t="s">
        <v>193</v>
      </c>
      <c r="C13" s="272"/>
      <c r="D13" s="272">
        <f>SUM(E13:K13)</f>
        <v>17014</v>
      </c>
      <c r="E13" s="314">
        <v>6228</v>
      </c>
      <c r="F13" s="272"/>
      <c r="G13" s="272"/>
      <c r="H13" s="272"/>
      <c r="I13" s="272"/>
      <c r="J13" s="272"/>
      <c r="K13" s="272">
        <f>SUM(L13:M13)</f>
        <v>10786</v>
      </c>
      <c r="L13" s="272">
        <v>10786</v>
      </c>
      <c r="M13" s="272"/>
      <c r="N13" s="272"/>
      <c r="P13" s="315"/>
    </row>
    <row r="14" spans="1:17" s="229" customFormat="1" ht="18.75" customHeight="1" x14ac:dyDescent="0.25">
      <c r="A14" s="271" t="s">
        <v>279</v>
      </c>
      <c r="B14" s="313" t="s">
        <v>245</v>
      </c>
      <c r="C14" s="272"/>
      <c r="D14" s="272">
        <f t="shared" ref="D14:D20" si="3">SUM(E14:K14)</f>
        <v>1038</v>
      </c>
      <c r="E14" s="314"/>
      <c r="F14" s="272"/>
      <c r="G14" s="272"/>
      <c r="H14" s="272"/>
      <c r="I14" s="272"/>
      <c r="J14" s="272"/>
      <c r="K14" s="272">
        <f>SUM(L14:M14)</f>
        <v>1038</v>
      </c>
      <c r="L14" s="272">
        <f>660+378</f>
        <v>1038</v>
      </c>
      <c r="M14" s="272"/>
      <c r="N14" s="272"/>
      <c r="P14" s="315"/>
      <c r="Q14" s="315"/>
    </row>
    <row r="15" spans="1:17" s="229" customFormat="1" ht="19.5" customHeight="1" x14ac:dyDescent="0.25">
      <c r="A15" s="271" t="s">
        <v>280</v>
      </c>
      <c r="B15" s="313" t="s">
        <v>338</v>
      </c>
      <c r="C15" s="272"/>
      <c r="D15" s="272">
        <f t="shared" si="3"/>
        <v>11318</v>
      </c>
      <c r="E15" s="314">
        <v>1143</v>
      </c>
      <c r="F15" s="272"/>
      <c r="G15" s="272"/>
      <c r="H15" s="272"/>
      <c r="I15" s="316"/>
      <c r="J15" s="272"/>
      <c r="K15" s="272">
        <f>SUM(L15:M15)</f>
        <v>10175</v>
      </c>
      <c r="L15" s="272">
        <v>10175</v>
      </c>
      <c r="M15" s="272"/>
      <c r="N15" s="272"/>
      <c r="P15" s="230"/>
    </row>
    <row r="16" spans="1:17" s="231" customFormat="1" ht="35.25" customHeight="1" x14ac:dyDescent="0.25">
      <c r="A16" s="156">
        <v>2</v>
      </c>
      <c r="B16" s="311" t="s">
        <v>339</v>
      </c>
      <c r="C16" s="312"/>
      <c r="D16" s="312">
        <f t="shared" ref="D16:M16" si="4">SUM(D17:D20)</f>
        <v>11700</v>
      </c>
      <c r="E16" s="312">
        <f t="shared" si="4"/>
        <v>11700</v>
      </c>
      <c r="F16" s="312">
        <f t="shared" si="4"/>
        <v>0</v>
      </c>
      <c r="G16" s="312">
        <f t="shared" si="4"/>
        <v>0</v>
      </c>
      <c r="H16" s="312">
        <f t="shared" si="4"/>
        <v>0</v>
      </c>
      <c r="I16" s="312">
        <f t="shared" si="4"/>
        <v>0</v>
      </c>
      <c r="J16" s="312">
        <f t="shared" si="4"/>
        <v>0</v>
      </c>
      <c r="K16" s="312">
        <f t="shared" si="4"/>
        <v>0</v>
      </c>
      <c r="L16" s="312">
        <f t="shared" si="4"/>
        <v>0</v>
      </c>
      <c r="M16" s="312">
        <f t="shared" si="4"/>
        <v>0</v>
      </c>
      <c r="N16" s="312"/>
    </row>
    <row r="17" spans="1:14" s="229" customFormat="1" x14ac:dyDescent="0.25">
      <c r="A17" s="271" t="s">
        <v>125</v>
      </c>
      <c r="B17" s="313" t="s">
        <v>193</v>
      </c>
      <c r="C17" s="272"/>
      <c r="D17" s="317">
        <f t="shared" si="3"/>
        <v>10516.376</v>
      </c>
      <c r="E17" s="317">
        <v>10516.376</v>
      </c>
      <c r="F17" s="272"/>
      <c r="G17" s="272"/>
      <c r="H17" s="272"/>
      <c r="I17" s="272"/>
      <c r="J17" s="272"/>
      <c r="K17" s="272"/>
      <c r="L17" s="272"/>
      <c r="M17" s="272"/>
      <c r="N17" s="272"/>
    </row>
    <row r="18" spans="1:14" s="229" customFormat="1" ht="17.100000000000001" customHeight="1" x14ac:dyDescent="0.25">
      <c r="A18" s="271" t="s">
        <v>279</v>
      </c>
      <c r="B18" s="313" t="s">
        <v>110</v>
      </c>
      <c r="C18" s="272"/>
      <c r="D18" s="316">
        <f t="shared" si="3"/>
        <v>1160</v>
      </c>
      <c r="E18" s="316">
        <v>1160</v>
      </c>
      <c r="F18" s="272"/>
      <c r="G18" s="272"/>
      <c r="H18" s="272"/>
      <c r="I18" s="272"/>
      <c r="J18" s="272"/>
      <c r="K18" s="272"/>
      <c r="L18" s="272"/>
      <c r="M18" s="272"/>
      <c r="N18" s="272"/>
    </row>
    <row r="19" spans="1:14" s="229" customFormat="1" ht="17.100000000000001" customHeight="1" x14ac:dyDescent="0.25">
      <c r="A19" s="271" t="s">
        <v>280</v>
      </c>
      <c r="B19" s="313" t="s">
        <v>598</v>
      </c>
      <c r="C19" s="272"/>
      <c r="D19" s="316">
        <f t="shared" si="3"/>
        <v>23.623999999999999</v>
      </c>
      <c r="E19" s="317">
        <v>23.623999999999999</v>
      </c>
      <c r="F19" s="272"/>
      <c r="G19" s="272"/>
      <c r="H19" s="272"/>
      <c r="I19" s="272"/>
      <c r="J19" s="272"/>
      <c r="K19" s="272"/>
      <c r="L19" s="272"/>
      <c r="M19" s="272"/>
      <c r="N19" s="272"/>
    </row>
    <row r="20" spans="1:14" s="229" customFormat="1" ht="47.25" x14ac:dyDescent="0.25">
      <c r="A20" s="271" t="s">
        <v>282</v>
      </c>
      <c r="B20" s="313" t="s">
        <v>422</v>
      </c>
      <c r="C20" s="272"/>
      <c r="D20" s="316">
        <f t="shared" si="3"/>
        <v>0</v>
      </c>
      <c r="E20" s="316"/>
      <c r="F20" s="272"/>
      <c r="G20" s="272"/>
      <c r="H20" s="272"/>
      <c r="I20" s="272"/>
      <c r="J20" s="272"/>
      <c r="K20" s="272"/>
      <c r="L20" s="272"/>
      <c r="M20" s="272"/>
      <c r="N20" s="272"/>
    </row>
    <row r="21" spans="1:14" s="231" customFormat="1" ht="33.6" customHeight="1" x14ac:dyDescent="0.25">
      <c r="A21" s="156">
        <v>3</v>
      </c>
      <c r="B21" s="311" t="s">
        <v>340</v>
      </c>
      <c r="C21" s="312"/>
      <c r="D21" s="312">
        <f>SUM(D22:D24)</f>
        <v>19859</v>
      </c>
      <c r="E21" s="312">
        <f t="shared" ref="E21:N21" si="5">SUM(E22:E24)</f>
        <v>19859</v>
      </c>
      <c r="F21" s="312">
        <f t="shared" si="5"/>
        <v>0</v>
      </c>
      <c r="G21" s="312">
        <f t="shared" si="5"/>
        <v>0</v>
      </c>
      <c r="H21" s="312">
        <f t="shared" si="5"/>
        <v>0</v>
      </c>
      <c r="I21" s="312">
        <f t="shared" si="5"/>
        <v>0</v>
      </c>
      <c r="J21" s="312">
        <f t="shared" si="5"/>
        <v>0</v>
      </c>
      <c r="K21" s="312">
        <f t="shared" si="5"/>
        <v>0</v>
      </c>
      <c r="L21" s="312">
        <f t="shared" si="5"/>
        <v>0</v>
      </c>
      <c r="M21" s="312">
        <f t="shared" si="5"/>
        <v>0</v>
      </c>
      <c r="N21" s="312">
        <f t="shared" si="5"/>
        <v>0</v>
      </c>
    </row>
    <row r="22" spans="1:14" s="229" customFormat="1" ht="17.45" customHeight="1" x14ac:dyDescent="0.25">
      <c r="A22" s="271" t="s">
        <v>125</v>
      </c>
      <c r="B22" s="313" t="s">
        <v>193</v>
      </c>
      <c r="C22" s="272"/>
      <c r="D22" s="272">
        <f>SUM(E22:L22)</f>
        <v>13101</v>
      </c>
      <c r="E22" s="314">
        <v>13101</v>
      </c>
      <c r="F22" s="272"/>
      <c r="G22" s="272"/>
      <c r="H22" s="272"/>
      <c r="I22" s="272"/>
      <c r="J22" s="272"/>
      <c r="K22" s="272"/>
      <c r="L22" s="272"/>
      <c r="M22" s="272"/>
      <c r="N22" s="272"/>
    </row>
    <row r="23" spans="1:14" s="229" customFormat="1" ht="21" customHeight="1" x14ac:dyDescent="0.25">
      <c r="A23" s="271" t="s">
        <v>279</v>
      </c>
      <c r="B23" s="313" t="s">
        <v>110</v>
      </c>
      <c r="C23" s="272"/>
      <c r="D23" s="272">
        <f>SUM(E23:L23)</f>
        <v>6500</v>
      </c>
      <c r="E23" s="314">
        <v>6500</v>
      </c>
      <c r="F23" s="272"/>
      <c r="G23" s="272"/>
      <c r="H23" s="272"/>
      <c r="I23" s="272"/>
      <c r="J23" s="272"/>
      <c r="K23" s="272"/>
      <c r="L23" s="272"/>
      <c r="M23" s="272"/>
      <c r="N23" s="272"/>
    </row>
    <row r="24" spans="1:14" s="229" customFormat="1" ht="18.95" customHeight="1" x14ac:dyDescent="0.25">
      <c r="A24" s="271" t="s">
        <v>280</v>
      </c>
      <c r="B24" s="313" t="s">
        <v>423</v>
      </c>
      <c r="C24" s="272"/>
      <c r="D24" s="272">
        <f>SUM(E24:L24)</f>
        <v>258</v>
      </c>
      <c r="E24" s="314">
        <v>258</v>
      </c>
      <c r="F24" s="272"/>
      <c r="G24" s="272"/>
      <c r="H24" s="272"/>
      <c r="I24" s="272"/>
      <c r="J24" s="272"/>
      <c r="K24" s="272"/>
      <c r="L24" s="272"/>
      <c r="M24" s="272"/>
      <c r="N24" s="272"/>
    </row>
    <row r="25" spans="1:14" s="229" customFormat="1" ht="47.25" x14ac:dyDescent="0.25">
      <c r="A25" s="156" t="s">
        <v>283</v>
      </c>
      <c r="B25" s="311" t="s">
        <v>341</v>
      </c>
      <c r="C25" s="311"/>
      <c r="D25" s="318">
        <f>D26+D31+D33+D38+D50+D53+D56+D58+D60+D67+D93+D96</f>
        <v>435722.08999999997</v>
      </c>
      <c r="E25" s="157">
        <f>SUM(E60:E101)</f>
        <v>0</v>
      </c>
      <c r="F25" s="318">
        <f>F26+F31+F33+F38+F50+F53+F56+F58+F60+F67+F93+F96</f>
        <v>435722.08999999997</v>
      </c>
      <c r="G25" s="157">
        <f t="shared" ref="G25:N25" si="6">SUM(G60:G101)</f>
        <v>0</v>
      </c>
      <c r="H25" s="157">
        <f t="shared" si="6"/>
        <v>0</v>
      </c>
      <c r="I25" s="157">
        <f t="shared" si="6"/>
        <v>0</v>
      </c>
      <c r="J25" s="157">
        <f t="shared" si="6"/>
        <v>0</v>
      </c>
      <c r="K25" s="157">
        <f t="shared" si="6"/>
        <v>0</v>
      </c>
      <c r="L25" s="157">
        <f t="shared" si="6"/>
        <v>0</v>
      </c>
      <c r="M25" s="157">
        <f t="shared" si="6"/>
        <v>0</v>
      </c>
      <c r="N25" s="157">
        <f t="shared" si="6"/>
        <v>0</v>
      </c>
    </row>
    <row r="26" spans="1:14" s="229" customFormat="1" x14ac:dyDescent="0.25">
      <c r="A26" s="319">
        <v>1</v>
      </c>
      <c r="B26" s="320" t="s">
        <v>599</v>
      </c>
      <c r="C26" s="319"/>
      <c r="D26" s="318">
        <f t="shared" ref="D26:D89" si="7">F26</f>
        <v>324122.82</v>
      </c>
      <c r="E26" s="157"/>
      <c r="F26" s="318">
        <f>F27+F28</f>
        <v>324122.82</v>
      </c>
      <c r="G26" s="157"/>
      <c r="H26" s="157"/>
      <c r="I26" s="157"/>
      <c r="J26" s="157"/>
      <c r="K26" s="157"/>
      <c r="L26" s="157"/>
      <c r="M26" s="157"/>
      <c r="N26" s="157"/>
    </row>
    <row r="27" spans="1:14" s="229" customFormat="1" ht="31.5" x14ac:dyDescent="0.25">
      <c r="A27" s="319" t="s">
        <v>45</v>
      </c>
      <c r="B27" s="320" t="s">
        <v>600</v>
      </c>
      <c r="C27" s="319"/>
      <c r="D27" s="318"/>
      <c r="E27" s="157"/>
      <c r="F27" s="318">
        <f>307007+500+13154+158+269+2730.28+1.72-359</f>
        <v>323461</v>
      </c>
      <c r="G27" s="157"/>
      <c r="H27" s="157"/>
      <c r="I27" s="157"/>
      <c r="J27" s="157"/>
      <c r="K27" s="157"/>
      <c r="L27" s="157"/>
      <c r="M27" s="157"/>
      <c r="N27" s="157"/>
    </row>
    <row r="28" spans="1:14" s="229" customFormat="1" x14ac:dyDescent="0.25">
      <c r="A28" s="319" t="s">
        <v>44</v>
      </c>
      <c r="B28" s="320" t="s">
        <v>353</v>
      </c>
      <c r="C28" s="321"/>
      <c r="D28" s="322">
        <f t="shared" si="7"/>
        <v>661.82</v>
      </c>
      <c r="E28" s="157"/>
      <c r="F28" s="322">
        <f>SUM(F29:F30)</f>
        <v>661.82</v>
      </c>
      <c r="G28" s="157"/>
      <c r="H28" s="157"/>
      <c r="I28" s="157"/>
      <c r="J28" s="157"/>
      <c r="K28" s="157"/>
      <c r="L28" s="157"/>
      <c r="M28" s="157"/>
      <c r="N28" s="157"/>
    </row>
    <row r="29" spans="1:14" s="229" customFormat="1" x14ac:dyDescent="0.25">
      <c r="A29" s="321"/>
      <c r="B29" s="323" t="s">
        <v>194</v>
      </c>
      <c r="C29" s="321" t="s">
        <v>354</v>
      </c>
      <c r="D29" s="324">
        <f t="shared" si="7"/>
        <v>607.82000000000005</v>
      </c>
      <c r="E29" s="157"/>
      <c r="F29" s="324">
        <v>607.82000000000005</v>
      </c>
      <c r="G29" s="157"/>
      <c r="H29" s="157"/>
      <c r="I29" s="157"/>
      <c r="J29" s="157"/>
      <c r="K29" s="157"/>
      <c r="L29" s="157"/>
      <c r="M29" s="157"/>
      <c r="N29" s="157"/>
    </row>
    <row r="30" spans="1:14" s="229" customFormat="1" x14ac:dyDescent="0.25">
      <c r="A30" s="321"/>
      <c r="B30" s="323" t="s">
        <v>246</v>
      </c>
      <c r="C30" s="321"/>
      <c r="D30" s="324"/>
      <c r="E30" s="157"/>
      <c r="F30" s="324">
        <v>54</v>
      </c>
      <c r="G30" s="157"/>
      <c r="H30" s="157"/>
      <c r="I30" s="157"/>
      <c r="J30" s="157"/>
      <c r="K30" s="157"/>
      <c r="L30" s="157"/>
      <c r="M30" s="157"/>
      <c r="N30" s="157"/>
    </row>
    <row r="31" spans="1:14" s="229" customFormat="1" x14ac:dyDescent="0.25">
      <c r="A31" s="156">
        <v>2</v>
      </c>
      <c r="B31" s="311" t="s">
        <v>355</v>
      </c>
      <c r="C31" s="156"/>
      <c r="D31" s="318">
        <f t="shared" si="7"/>
        <v>280</v>
      </c>
      <c r="E31" s="157"/>
      <c r="F31" s="318">
        <f>F32</f>
        <v>280</v>
      </c>
      <c r="G31" s="157"/>
      <c r="H31" s="157"/>
      <c r="I31" s="157"/>
      <c r="J31" s="157"/>
      <c r="K31" s="157"/>
      <c r="L31" s="157"/>
      <c r="M31" s="157"/>
      <c r="N31" s="157"/>
    </row>
    <row r="32" spans="1:14" s="229" customFormat="1" x14ac:dyDescent="0.25">
      <c r="A32" s="271"/>
      <c r="B32" s="313" t="s">
        <v>252</v>
      </c>
      <c r="C32" s="271" t="s">
        <v>356</v>
      </c>
      <c r="D32" s="324">
        <f t="shared" si="7"/>
        <v>280</v>
      </c>
      <c r="E32" s="157"/>
      <c r="F32" s="324">
        <f>180+100</f>
        <v>280</v>
      </c>
      <c r="G32" s="157"/>
      <c r="H32" s="157"/>
      <c r="I32" s="157"/>
      <c r="J32" s="157"/>
      <c r="K32" s="157"/>
      <c r="L32" s="157"/>
      <c r="M32" s="157"/>
      <c r="N32" s="157"/>
    </row>
    <row r="33" spans="1:16" s="229" customFormat="1" x14ac:dyDescent="0.25">
      <c r="A33" s="156">
        <v>3</v>
      </c>
      <c r="B33" s="311" t="s">
        <v>357</v>
      </c>
      <c r="C33" s="156"/>
      <c r="D33" s="318">
        <f t="shared" si="7"/>
        <v>2809.98</v>
      </c>
      <c r="E33" s="157"/>
      <c r="F33" s="318">
        <f>SUM(F34:F37)</f>
        <v>2809.98</v>
      </c>
      <c r="G33" s="157"/>
      <c r="H33" s="157"/>
      <c r="I33" s="157"/>
      <c r="J33" s="157"/>
      <c r="K33" s="157"/>
      <c r="L33" s="157"/>
      <c r="M33" s="157"/>
      <c r="N33" s="157"/>
    </row>
    <row r="34" spans="1:16" s="229" customFormat="1" x14ac:dyDescent="0.25">
      <c r="A34" s="271" t="s">
        <v>125</v>
      </c>
      <c r="B34" s="313" t="s">
        <v>358</v>
      </c>
      <c r="C34" s="271" t="s">
        <v>359</v>
      </c>
      <c r="D34" s="324">
        <f t="shared" si="7"/>
        <v>270</v>
      </c>
      <c r="E34" s="157"/>
      <c r="F34" s="324">
        <v>270</v>
      </c>
      <c r="G34" s="157"/>
      <c r="H34" s="157"/>
      <c r="I34" s="157"/>
      <c r="J34" s="157"/>
      <c r="K34" s="157"/>
      <c r="L34" s="157"/>
      <c r="M34" s="157"/>
      <c r="N34" s="157"/>
    </row>
    <row r="35" spans="1:16" s="229" customFormat="1" x14ac:dyDescent="0.25">
      <c r="A35" s="271" t="s">
        <v>279</v>
      </c>
      <c r="B35" s="313" t="s">
        <v>252</v>
      </c>
      <c r="C35" s="271" t="s">
        <v>356</v>
      </c>
      <c r="D35" s="324">
        <f t="shared" si="7"/>
        <v>1256</v>
      </c>
      <c r="E35" s="157"/>
      <c r="F35" s="324">
        <f>1193+63</f>
        <v>1256</v>
      </c>
      <c r="G35" s="157"/>
      <c r="H35" s="157"/>
      <c r="I35" s="157"/>
      <c r="J35" s="157"/>
      <c r="K35" s="157"/>
      <c r="L35" s="157"/>
      <c r="M35" s="157"/>
      <c r="N35" s="157"/>
    </row>
    <row r="36" spans="1:16" s="229" customFormat="1" x14ac:dyDescent="0.25">
      <c r="A36" s="271" t="s">
        <v>280</v>
      </c>
      <c r="B36" s="313" t="s">
        <v>110</v>
      </c>
      <c r="C36" s="271" t="s">
        <v>360</v>
      </c>
      <c r="D36" s="324">
        <f t="shared" si="7"/>
        <v>833.98</v>
      </c>
      <c r="E36" s="157"/>
      <c r="F36" s="324">
        <f>81+157.5+175+67.5+350+2.98</f>
        <v>833.98</v>
      </c>
      <c r="G36" s="157"/>
      <c r="H36" s="157"/>
      <c r="I36" s="157"/>
      <c r="J36" s="157"/>
      <c r="K36" s="157"/>
      <c r="L36" s="157"/>
      <c r="M36" s="157"/>
      <c r="N36" s="157"/>
    </row>
    <row r="37" spans="1:16" s="229" customFormat="1" x14ac:dyDescent="0.25">
      <c r="A37" s="271" t="s">
        <v>350</v>
      </c>
      <c r="B37" s="325" t="s">
        <v>27</v>
      </c>
      <c r="C37" s="326" t="s">
        <v>349</v>
      </c>
      <c r="D37" s="324">
        <f t="shared" si="7"/>
        <v>450</v>
      </c>
      <c r="E37" s="157"/>
      <c r="F37" s="324">
        <v>450</v>
      </c>
      <c r="G37" s="157"/>
      <c r="H37" s="157"/>
      <c r="I37" s="157"/>
      <c r="J37" s="157"/>
      <c r="K37" s="157"/>
      <c r="L37" s="157"/>
      <c r="M37" s="157"/>
      <c r="N37" s="157"/>
    </row>
    <row r="38" spans="1:16" s="229" customFormat="1" x14ac:dyDescent="0.25">
      <c r="A38" s="156">
        <v>4</v>
      </c>
      <c r="B38" s="311" t="s">
        <v>361</v>
      </c>
      <c r="C38" s="156"/>
      <c r="D38" s="318">
        <f t="shared" si="7"/>
        <v>10365.14</v>
      </c>
      <c r="E38" s="157"/>
      <c r="F38" s="318">
        <f>SUM(F39:F49)</f>
        <v>10365.14</v>
      </c>
      <c r="G38" s="157"/>
      <c r="H38" s="157"/>
      <c r="I38" s="157"/>
      <c r="J38" s="157"/>
      <c r="K38" s="157"/>
      <c r="L38" s="157"/>
      <c r="M38" s="157"/>
      <c r="N38" s="157"/>
      <c r="P38" s="327"/>
    </row>
    <row r="39" spans="1:16" s="229" customFormat="1" x14ac:dyDescent="0.25">
      <c r="A39" s="271" t="s">
        <v>125</v>
      </c>
      <c r="B39" s="313" t="s">
        <v>362</v>
      </c>
      <c r="C39" s="271" t="s">
        <v>363</v>
      </c>
      <c r="D39" s="324">
        <f t="shared" si="7"/>
        <v>1163.4000000000001</v>
      </c>
      <c r="E39" s="157"/>
      <c r="F39" s="324">
        <f>1028.4+135</f>
        <v>1163.4000000000001</v>
      </c>
      <c r="G39" s="157"/>
      <c r="H39" s="157"/>
      <c r="I39" s="157"/>
      <c r="J39" s="157"/>
      <c r="K39" s="157"/>
      <c r="L39" s="157"/>
      <c r="M39" s="157"/>
      <c r="N39" s="157"/>
    </row>
    <row r="40" spans="1:16" s="229" customFormat="1" ht="31.5" x14ac:dyDescent="0.25">
      <c r="A40" s="271" t="s">
        <v>279</v>
      </c>
      <c r="B40" s="313" t="s">
        <v>258</v>
      </c>
      <c r="C40" s="271" t="s">
        <v>364</v>
      </c>
      <c r="D40" s="324">
        <f t="shared" si="7"/>
        <v>664</v>
      </c>
      <c r="E40" s="157"/>
      <c r="F40" s="324">
        <f>565+90+9</f>
        <v>664</v>
      </c>
      <c r="G40" s="157"/>
      <c r="H40" s="157"/>
      <c r="I40" s="157"/>
      <c r="J40" s="157"/>
      <c r="K40" s="157"/>
      <c r="L40" s="157"/>
      <c r="M40" s="157"/>
      <c r="N40" s="157"/>
    </row>
    <row r="41" spans="1:16" s="229" customFormat="1" x14ac:dyDescent="0.25">
      <c r="A41" s="271" t="s">
        <v>280</v>
      </c>
      <c r="B41" s="313" t="s">
        <v>189</v>
      </c>
      <c r="C41" s="271" t="s">
        <v>365</v>
      </c>
      <c r="D41" s="324">
        <f t="shared" si="7"/>
        <v>54</v>
      </c>
      <c r="E41" s="157"/>
      <c r="F41" s="324">
        <v>54</v>
      </c>
      <c r="G41" s="157"/>
      <c r="H41" s="157"/>
      <c r="I41" s="157"/>
      <c r="J41" s="157"/>
      <c r="K41" s="157"/>
      <c r="L41" s="157"/>
      <c r="M41" s="157"/>
      <c r="N41" s="157"/>
    </row>
    <row r="42" spans="1:16" s="229" customFormat="1" x14ac:dyDescent="0.25">
      <c r="A42" s="271" t="s">
        <v>281</v>
      </c>
      <c r="B42" s="313" t="s">
        <v>366</v>
      </c>
      <c r="C42" s="271" t="s">
        <v>367</v>
      </c>
      <c r="D42" s="324">
        <f t="shared" si="7"/>
        <v>54</v>
      </c>
      <c r="E42" s="157"/>
      <c r="F42" s="324">
        <v>54</v>
      </c>
      <c r="G42" s="157"/>
      <c r="H42" s="157"/>
      <c r="I42" s="157"/>
      <c r="J42" s="157"/>
      <c r="K42" s="157"/>
      <c r="L42" s="157"/>
      <c r="M42" s="157"/>
      <c r="N42" s="157"/>
    </row>
    <row r="43" spans="1:16" s="229" customFormat="1" x14ac:dyDescent="0.25">
      <c r="A43" s="271" t="s">
        <v>350</v>
      </c>
      <c r="B43" s="313" t="s">
        <v>250</v>
      </c>
      <c r="C43" s="271" t="s">
        <v>368</v>
      </c>
      <c r="D43" s="324">
        <f t="shared" si="7"/>
        <v>54</v>
      </c>
      <c r="E43" s="157"/>
      <c r="F43" s="324">
        <v>54</v>
      </c>
      <c r="G43" s="157"/>
      <c r="H43" s="157"/>
      <c r="I43" s="157"/>
      <c r="J43" s="157"/>
      <c r="K43" s="157"/>
      <c r="L43" s="157"/>
      <c r="M43" s="157"/>
      <c r="N43" s="157"/>
    </row>
    <row r="44" spans="1:16" s="229" customFormat="1" x14ac:dyDescent="0.25">
      <c r="A44" s="271" t="s">
        <v>369</v>
      </c>
      <c r="B44" s="313" t="s">
        <v>192</v>
      </c>
      <c r="C44" s="271" t="s">
        <v>370</v>
      </c>
      <c r="D44" s="324">
        <f t="shared" si="7"/>
        <v>54</v>
      </c>
      <c r="E44" s="157"/>
      <c r="F44" s="324">
        <v>54</v>
      </c>
      <c r="G44" s="157"/>
      <c r="H44" s="157"/>
      <c r="I44" s="157"/>
      <c r="J44" s="157"/>
      <c r="K44" s="157"/>
      <c r="L44" s="157"/>
      <c r="M44" s="157"/>
      <c r="N44" s="157"/>
    </row>
    <row r="45" spans="1:16" s="229" customFormat="1" x14ac:dyDescent="0.25">
      <c r="A45" s="271" t="s">
        <v>371</v>
      </c>
      <c r="B45" s="313" t="s">
        <v>61</v>
      </c>
      <c r="C45" s="271"/>
      <c r="D45" s="324">
        <f t="shared" si="7"/>
        <v>54</v>
      </c>
      <c r="E45" s="157"/>
      <c r="F45" s="324">
        <v>54</v>
      </c>
      <c r="G45" s="157"/>
      <c r="H45" s="157"/>
      <c r="I45" s="157"/>
      <c r="J45" s="157"/>
      <c r="K45" s="157"/>
      <c r="L45" s="157"/>
      <c r="M45" s="157"/>
      <c r="N45" s="157"/>
    </row>
    <row r="46" spans="1:16" s="229" customFormat="1" x14ac:dyDescent="0.25">
      <c r="A46" s="271" t="s">
        <v>372</v>
      </c>
      <c r="B46" s="313" t="s">
        <v>252</v>
      </c>
      <c r="C46" s="271" t="s">
        <v>356</v>
      </c>
      <c r="D46" s="324">
        <f t="shared" si="7"/>
        <v>1882</v>
      </c>
      <c r="E46" s="157"/>
      <c r="F46" s="324">
        <f>270+1612</f>
        <v>1882</v>
      </c>
      <c r="G46" s="157"/>
      <c r="H46" s="157"/>
      <c r="I46" s="157"/>
      <c r="J46" s="157"/>
      <c r="K46" s="157"/>
      <c r="L46" s="157"/>
      <c r="M46" s="157"/>
      <c r="N46" s="157"/>
    </row>
    <row r="47" spans="1:16" s="229" customFormat="1" x14ac:dyDescent="0.25">
      <c r="A47" s="271" t="s">
        <v>374</v>
      </c>
      <c r="B47" s="313" t="s">
        <v>373</v>
      </c>
      <c r="C47" s="271" t="s">
        <v>359</v>
      </c>
      <c r="D47" s="324">
        <f t="shared" si="7"/>
        <v>1477</v>
      </c>
      <c r="E47" s="157"/>
      <c r="F47" s="324">
        <v>1477</v>
      </c>
      <c r="G47" s="157"/>
      <c r="H47" s="157"/>
      <c r="I47" s="157"/>
      <c r="J47" s="157"/>
      <c r="K47" s="157"/>
      <c r="L47" s="157"/>
      <c r="M47" s="157"/>
      <c r="N47" s="157"/>
    </row>
    <row r="48" spans="1:16" s="229" customFormat="1" x14ac:dyDescent="0.25">
      <c r="A48" s="271" t="s">
        <v>375</v>
      </c>
      <c r="B48" s="313" t="s">
        <v>27</v>
      </c>
      <c r="C48" s="271" t="s">
        <v>349</v>
      </c>
      <c r="D48" s="324">
        <f t="shared" si="7"/>
        <v>4908.74</v>
      </c>
      <c r="E48" s="157"/>
      <c r="F48" s="324">
        <f>2700+2137.5+71.24</f>
        <v>4908.74</v>
      </c>
      <c r="G48" s="157"/>
      <c r="H48" s="157"/>
      <c r="I48" s="157"/>
      <c r="J48" s="157"/>
      <c r="K48" s="157"/>
      <c r="L48" s="157"/>
      <c r="M48" s="157"/>
      <c r="N48" s="157"/>
    </row>
    <row r="49" spans="1:14" s="229" customFormat="1" x14ac:dyDescent="0.25">
      <c r="A49" s="271" t="s">
        <v>393</v>
      </c>
      <c r="B49" s="313" t="s">
        <v>376</v>
      </c>
      <c r="C49" s="271" t="s">
        <v>377</v>
      </c>
      <c r="D49" s="324">
        <f t="shared" si="7"/>
        <v>0</v>
      </c>
      <c r="E49" s="157"/>
      <c r="F49" s="324"/>
      <c r="G49" s="157"/>
      <c r="H49" s="157"/>
      <c r="I49" s="157"/>
      <c r="J49" s="157"/>
      <c r="K49" s="157"/>
      <c r="L49" s="157"/>
      <c r="M49" s="157"/>
      <c r="N49" s="157"/>
    </row>
    <row r="50" spans="1:14" s="229" customFormat="1" x14ac:dyDescent="0.25">
      <c r="A50" s="156">
        <v>5</v>
      </c>
      <c r="B50" s="311" t="s">
        <v>378</v>
      </c>
      <c r="C50" s="156"/>
      <c r="D50" s="318">
        <f t="shared" si="7"/>
        <v>25434</v>
      </c>
      <c r="E50" s="157"/>
      <c r="F50" s="318">
        <f>SUM(F51:F52)</f>
        <v>25434</v>
      </c>
      <c r="G50" s="157"/>
      <c r="H50" s="157"/>
      <c r="I50" s="157"/>
      <c r="J50" s="157"/>
      <c r="K50" s="157"/>
      <c r="L50" s="157"/>
      <c r="M50" s="157"/>
      <c r="N50" s="157"/>
    </row>
    <row r="51" spans="1:14" s="229" customFormat="1" ht="31.5" x14ac:dyDescent="0.25">
      <c r="A51" s="271" t="s">
        <v>125</v>
      </c>
      <c r="B51" s="313" t="s">
        <v>347</v>
      </c>
      <c r="C51" s="271" t="s">
        <v>348</v>
      </c>
      <c r="D51" s="324">
        <f t="shared" si="7"/>
        <v>350</v>
      </c>
      <c r="E51" s="157"/>
      <c r="F51" s="324">
        <v>350</v>
      </c>
      <c r="G51" s="157"/>
      <c r="H51" s="157"/>
      <c r="I51" s="157"/>
      <c r="J51" s="157"/>
      <c r="K51" s="157"/>
      <c r="L51" s="157"/>
      <c r="M51" s="157"/>
      <c r="N51" s="157"/>
    </row>
    <row r="52" spans="1:14" s="229" customFormat="1" x14ac:dyDescent="0.25">
      <c r="A52" s="271" t="s">
        <v>279</v>
      </c>
      <c r="B52" s="313" t="s">
        <v>601</v>
      </c>
      <c r="C52" s="271"/>
      <c r="D52" s="324"/>
      <c r="E52" s="157"/>
      <c r="F52" s="324">
        <f>24968+116</f>
        <v>25084</v>
      </c>
      <c r="G52" s="157"/>
      <c r="H52" s="157"/>
      <c r="I52" s="157"/>
      <c r="J52" s="157"/>
      <c r="K52" s="157"/>
      <c r="L52" s="157"/>
      <c r="M52" s="157"/>
      <c r="N52" s="157"/>
    </row>
    <row r="53" spans="1:14" s="229" customFormat="1" x14ac:dyDescent="0.25">
      <c r="A53" s="156">
        <v>6</v>
      </c>
      <c r="B53" s="311" t="s">
        <v>379</v>
      </c>
      <c r="C53" s="156"/>
      <c r="D53" s="318">
        <f t="shared" si="7"/>
        <v>1139.8</v>
      </c>
      <c r="E53" s="157"/>
      <c r="F53" s="318">
        <f>SUM(F54:F55)</f>
        <v>1139.8</v>
      </c>
      <c r="G53" s="157"/>
      <c r="H53" s="157"/>
      <c r="I53" s="157"/>
      <c r="J53" s="157"/>
      <c r="K53" s="157"/>
      <c r="L53" s="157"/>
      <c r="M53" s="157"/>
      <c r="N53" s="157"/>
    </row>
    <row r="54" spans="1:14" s="229" customFormat="1" ht="31.5" x14ac:dyDescent="0.25">
      <c r="A54" s="271" t="s">
        <v>125</v>
      </c>
      <c r="B54" s="313" t="s">
        <v>380</v>
      </c>
      <c r="C54" s="271" t="s">
        <v>381</v>
      </c>
      <c r="D54" s="324">
        <f t="shared" si="7"/>
        <v>1094.8</v>
      </c>
      <c r="E54" s="157"/>
      <c r="F54" s="324">
        <v>1094.8</v>
      </c>
      <c r="G54" s="157"/>
      <c r="H54" s="157"/>
      <c r="I54" s="157"/>
      <c r="J54" s="157"/>
      <c r="K54" s="157"/>
      <c r="L54" s="157"/>
      <c r="M54" s="157"/>
      <c r="N54" s="157"/>
    </row>
    <row r="55" spans="1:14" s="229" customFormat="1" x14ac:dyDescent="0.25">
      <c r="A55" s="271" t="s">
        <v>279</v>
      </c>
      <c r="B55" s="313" t="s">
        <v>260</v>
      </c>
      <c r="C55" s="271" t="s">
        <v>382</v>
      </c>
      <c r="D55" s="324">
        <f t="shared" si="7"/>
        <v>45</v>
      </c>
      <c r="E55" s="157"/>
      <c r="F55" s="324">
        <v>45</v>
      </c>
      <c r="G55" s="157"/>
      <c r="H55" s="157"/>
      <c r="I55" s="157"/>
      <c r="J55" s="157"/>
      <c r="K55" s="157"/>
      <c r="L55" s="157"/>
      <c r="M55" s="157"/>
      <c r="N55" s="157"/>
    </row>
    <row r="56" spans="1:14" s="229" customFormat="1" x14ac:dyDescent="0.25">
      <c r="A56" s="156">
        <v>7</v>
      </c>
      <c r="B56" s="311" t="s">
        <v>383</v>
      </c>
      <c r="C56" s="156"/>
      <c r="D56" s="318">
        <f t="shared" si="7"/>
        <v>406.75</v>
      </c>
      <c r="E56" s="157"/>
      <c r="F56" s="318">
        <f>SUM(F57)</f>
        <v>406.75</v>
      </c>
      <c r="G56" s="157"/>
      <c r="H56" s="157"/>
      <c r="I56" s="157"/>
      <c r="J56" s="157"/>
      <c r="K56" s="157"/>
      <c r="L56" s="157"/>
      <c r="M56" s="157"/>
      <c r="N56" s="157"/>
    </row>
    <row r="57" spans="1:14" s="229" customFormat="1" ht="31.5" x14ac:dyDescent="0.25">
      <c r="A57" s="271" t="s">
        <v>125</v>
      </c>
      <c r="B57" s="313" t="s">
        <v>380</v>
      </c>
      <c r="C57" s="271" t="s">
        <v>381</v>
      </c>
      <c r="D57" s="324">
        <f t="shared" si="7"/>
        <v>406.75</v>
      </c>
      <c r="E57" s="157"/>
      <c r="F57" s="324">
        <v>406.75</v>
      </c>
      <c r="G57" s="157"/>
      <c r="H57" s="157"/>
      <c r="I57" s="157"/>
      <c r="J57" s="157"/>
      <c r="K57" s="157"/>
      <c r="L57" s="157"/>
      <c r="M57" s="157"/>
      <c r="N57" s="157"/>
    </row>
    <row r="58" spans="1:14" s="229" customFormat="1" x14ac:dyDescent="0.25">
      <c r="A58" s="156">
        <v>8</v>
      </c>
      <c r="B58" s="311" t="s">
        <v>384</v>
      </c>
      <c r="C58" s="156"/>
      <c r="D58" s="318">
        <f t="shared" si="7"/>
        <v>1259.08</v>
      </c>
      <c r="E58" s="157"/>
      <c r="F58" s="318">
        <f>F59</f>
        <v>1259.08</v>
      </c>
      <c r="G58" s="157"/>
      <c r="H58" s="157"/>
      <c r="I58" s="157"/>
      <c r="J58" s="157"/>
      <c r="K58" s="157"/>
      <c r="L58" s="157"/>
      <c r="M58" s="157"/>
      <c r="N58" s="157"/>
    </row>
    <row r="59" spans="1:14" s="229" customFormat="1" ht="31.5" x14ac:dyDescent="0.25">
      <c r="A59" s="271" t="s">
        <v>125</v>
      </c>
      <c r="B59" s="313" t="s">
        <v>380</v>
      </c>
      <c r="C59" s="271" t="s">
        <v>381</v>
      </c>
      <c r="D59" s="324">
        <f t="shared" si="7"/>
        <v>1259.08</v>
      </c>
      <c r="E59" s="157"/>
      <c r="F59" s="324">
        <v>1259.08</v>
      </c>
      <c r="G59" s="157"/>
      <c r="H59" s="157"/>
      <c r="I59" s="157"/>
      <c r="J59" s="157"/>
      <c r="K59" s="157"/>
      <c r="L59" s="157"/>
      <c r="M59" s="157"/>
      <c r="N59" s="157"/>
    </row>
    <row r="60" spans="1:14" s="229" customFormat="1" x14ac:dyDescent="0.25">
      <c r="A60" s="156">
        <v>9</v>
      </c>
      <c r="B60" s="311" t="s">
        <v>385</v>
      </c>
      <c r="C60" s="156"/>
      <c r="D60" s="318">
        <f t="shared" si="7"/>
        <v>21376.600000000002</v>
      </c>
      <c r="E60" s="328"/>
      <c r="F60" s="318">
        <f>SUM(F61:F66)</f>
        <v>21376.600000000002</v>
      </c>
      <c r="G60" s="328"/>
      <c r="H60" s="328"/>
      <c r="I60" s="328"/>
      <c r="J60" s="328"/>
      <c r="K60" s="328"/>
      <c r="L60" s="328"/>
      <c r="M60" s="328"/>
      <c r="N60" s="328"/>
    </row>
    <row r="61" spans="1:14" s="229" customFormat="1" ht="31.5" x14ac:dyDescent="0.25">
      <c r="A61" s="271" t="s">
        <v>125</v>
      </c>
      <c r="B61" s="313" t="s">
        <v>347</v>
      </c>
      <c r="C61" s="271" t="s">
        <v>348</v>
      </c>
      <c r="D61" s="324">
        <f t="shared" si="7"/>
        <v>19998</v>
      </c>
      <c r="E61" s="328"/>
      <c r="F61" s="324">
        <f>16698+3300</f>
        <v>19998</v>
      </c>
      <c r="G61" s="328"/>
      <c r="H61" s="328"/>
      <c r="I61" s="328"/>
      <c r="J61" s="328"/>
      <c r="K61" s="328"/>
      <c r="L61" s="328"/>
      <c r="M61" s="328"/>
      <c r="N61" s="328"/>
    </row>
    <row r="62" spans="1:14" s="229" customFormat="1" x14ac:dyDescent="0.25">
      <c r="A62" s="271" t="s">
        <v>279</v>
      </c>
      <c r="B62" s="313" t="s">
        <v>97</v>
      </c>
      <c r="C62" s="271"/>
      <c r="D62" s="324">
        <f t="shared" si="7"/>
        <v>148.5</v>
      </c>
      <c r="E62" s="328"/>
      <c r="F62" s="324">
        <v>148.5</v>
      </c>
      <c r="G62" s="328"/>
      <c r="H62" s="328"/>
      <c r="I62" s="328"/>
      <c r="J62" s="328"/>
      <c r="K62" s="328"/>
      <c r="L62" s="328"/>
      <c r="M62" s="328"/>
      <c r="N62" s="328"/>
    </row>
    <row r="63" spans="1:14" s="229" customFormat="1" x14ac:dyDescent="0.25">
      <c r="A63" s="271" t="s">
        <v>280</v>
      </c>
      <c r="B63" s="313" t="s">
        <v>245</v>
      </c>
      <c r="C63" s="271"/>
      <c r="D63" s="324">
        <f t="shared" si="7"/>
        <v>238.3</v>
      </c>
      <c r="E63" s="328"/>
      <c r="F63" s="324">
        <f>16.2+104.1+118</f>
        <v>238.3</v>
      </c>
      <c r="G63" s="328"/>
      <c r="H63" s="328"/>
      <c r="I63" s="328"/>
      <c r="J63" s="328"/>
      <c r="K63" s="328"/>
      <c r="L63" s="328"/>
      <c r="M63" s="328"/>
      <c r="N63" s="328"/>
    </row>
    <row r="64" spans="1:14" s="229" customFormat="1" x14ac:dyDescent="0.25">
      <c r="A64" s="271" t="s">
        <v>281</v>
      </c>
      <c r="B64" s="313" t="s">
        <v>246</v>
      </c>
      <c r="C64" s="271"/>
      <c r="D64" s="324">
        <f t="shared" si="7"/>
        <v>44.5</v>
      </c>
      <c r="E64" s="328"/>
      <c r="F64" s="324">
        <v>44.5</v>
      </c>
      <c r="G64" s="328"/>
      <c r="H64" s="328"/>
      <c r="I64" s="328"/>
      <c r="J64" s="328"/>
      <c r="K64" s="328"/>
      <c r="L64" s="328"/>
      <c r="M64" s="328"/>
      <c r="N64" s="328"/>
    </row>
    <row r="65" spans="1:14" s="229" customFormat="1" x14ac:dyDescent="0.25">
      <c r="A65" s="271" t="s">
        <v>350</v>
      </c>
      <c r="B65" s="313" t="s">
        <v>73</v>
      </c>
      <c r="C65" s="271"/>
      <c r="D65" s="324">
        <f t="shared" si="7"/>
        <v>66.900000000000006</v>
      </c>
      <c r="E65" s="328"/>
      <c r="F65" s="324">
        <v>66.900000000000006</v>
      </c>
      <c r="G65" s="328"/>
      <c r="H65" s="328"/>
      <c r="I65" s="328"/>
      <c r="J65" s="328"/>
      <c r="K65" s="328"/>
      <c r="L65" s="328"/>
      <c r="M65" s="328"/>
      <c r="N65" s="328"/>
    </row>
    <row r="66" spans="1:14" s="229" customFormat="1" x14ac:dyDescent="0.25">
      <c r="A66" s="271" t="s">
        <v>369</v>
      </c>
      <c r="B66" s="313" t="s">
        <v>602</v>
      </c>
      <c r="C66" s="271"/>
      <c r="D66" s="324">
        <f t="shared" si="7"/>
        <v>880.4</v>
      </c>
      <c r="E66" s="328"/>
      <c r="F66" s="324">
        <v>880.4</v>
      </c>
      <c r="G66" s="328"/>
      <c r="H66" s="328"/>
      <c r="I66" s="328"/>
      <c r="J66" s="328"/>
      <c r="K66" s="328"/>
      <c r="L66" s="328"/>
      <c r="M66" s="328"/>
      <c r="N66" s="328"/>
    </row>
    <row r="67" spans="1:14" s="229" customFormat="1" x14ac:dyDescent="0.25">
      <c r="A67" s="156">
        <v>10</v>
      </c>
      <c r="B67" s="311" t="s">
        <v>388</v>
      </c>
      <c r="C67" s="156"/>
      <c r="D67" s="318">
        <f t="shared" si="7"/>
        <v>42009.54</v>
      </c>
      <c r="E67" s="328"/>
      <c r="F67" s="318">
        <f>SUM(F68:F92)</f>
        <v>42009.54</v>
      </c>
      <c r="G67" s="328"/>
      <c r="H67" s="328"/>
      <c r="I67" s="328"/>
      <c r="J67" s="328"/>
      <c r="K67" s="328"/>
      <c r="L67" s="328"/>
      <c r="M67" s="328"/>
      <c r="N67" s="328"/>
    </row>
    <row r="68" spans="1:14" s="229" customFormat="1" x14ac:dyDescent="0.25">
      <c r="A68" s="271" t="s">
        <v>125</v>
      </c>
      <c r="B68" s="313" t="s">
        <v>389</v>
      </c>
      <c r="C68" s="271"/>
      <c r="D68" s="324">
        <f t="shared" si="7"/>
        <v>1981.34</v>
      </c>
      <c r="E68" s="328"/>
      <c r="F68" s="324">
        <v>1981.34</v>
      </c>
      <c r="G68" s="328"/>
      <c r="H68" s="328"/>
      <c r="I68" s="328"/>
      <c r="J68" s="328"/>
      <c r="K68" s="328"/>
      <c r="L68" s="328"/>
      <c r="M68" s="328"/>
      <c r="N68" s="328"/>
    </row>
    <row r="69" spans="1:14" s="229" customFormat="1" x14ac:dyDescent="0.25">
      <c r="A69" s="271" t="s">
        <v>390</v>
      </c>
      <c r="B69" s="313" t="s">
        <v>391</v>
      </c>
      <c r="C69" s="271"/>
      <c r="D69" s="324">
        <f t="shared" si="7"/>
        <v>5928.11</v>
      </c>
      <c r="E69" s="328"/>
      <c r="F69" s="324">
        <v>5928.11</v>
      </c>
      <c r="G69" s="328"/>
      <c r="H69" s="328"/>
      <c r="I69" s="328"/>
      <c r="J69" s="328"/>
      <c r="K69" s="328"/>
      <c r="L69" s="328"/>
      <c r="M69" s="328"/>
      <c r="N69" s="328"/>
    </row>
    <row r="70" spans="1:14" s="229" customFormat="1" ht="31.5" x14ac:dyDescent="0.25">
      <c r="A70" s="271" t="s">
        <v>280</v>
      </c>
      <c r="B70" s="313" t="s">
        <v>347</v>
      </c>
      <c r="C70" s="271"/>
      <c r="D70" s="324">
        <f t="shared" si="7"/>
        <v>1154.3499999999999</v>
      </c>
      <c r="E70" s="328"/>
      <c r="F70" s="324">
        <v>1154.3499999999999</v>
      </c>
      <c r="G70" s="328"/>
      <c r="H70" s="328"/>
      <c r="I70" s="328"/>
      <c r="J70" s="328"/>
      <c r="K70" s="328"/>
      <c r="L70" s="328"/>
      <c r="M70" s="328"/>
      <c r="N70" s="328"/>
    </row>
    <row r="71" spans="1:14" s="229" customFormat="1" x14ac:dyDescent="0.25">
      <c r="A71" s="271" t="s">
        <v>281</v>
      </c>
      <c r="B71" s="313" t="s">
        <v>180</v>
      </c>
      <c r="C71" s="271"/>
      <c r="D71" s="324">
        <f t="shared" si="7"/>
        <v>1094.1199999999999</v>
      </c>
      <c r="E71" s="328"/>
      <c r="F71" s="324">
        <v>1094.1199999999999</v>
      </c>
      <c r="G71" s="328"/>
      <c r="H71" s="328"/>
      <c r="I71" s="328"/>
      <c r="J71" s="328"/>
      <c r="K71" s="328"/>
      <c r="L71" s="328"/>
      <c r="M71" s="328"/>
      <c r="N71" s="328"/>
    </row>
    <row r="72" spans="1:14" s="229" customFormat="1" x14ac:dyDescent="0.25">
      <c r="A72" s="271" t="s">
        <v>350</v>
      </c>
      <c r="B72" s="313" t="s">
        <v>176</v>
      </c>
      <c r="C72" s="271"/>
      <c r="D72" s="324">
        <f t="shared" si="7"/>
        <v>1172.99</v>
      </c>
      <c r="E72" s="328"/>
      <c r="F72" s="324">
        <v>1172.99</v>
      </c>
      <c r="G72" s="328"/>
      <c r="H72" s="328"/>
      <c r="I72" s="328"/>
      <c r="J72" s="328"/>
      <c r="K72" s="328"/>
      <c r="L72" s="328"/>
      <c r="M72" s="328"/>
      <c r="N72" s="328"/>
    </row>
    <row r="73" spans="1:14" s="229" customFormat="1" x14ac:dyDescent="0.25">
      <c r="A73" s="271" t="s">
        <v>369</v>
      </c>
      <c r="B73" s="313" t="s">
        <v>110</v>
      </c>
      <c r="C73" s="271"/>
      <c r="D73" s="324">
        <f t="shared" si="7"/>
        <v>1388.97</v>
      </c>
      <c r="E73" s="328"/>
      <c r="F73" s="324">
        <v>1388.97</v>
      </c>
      <c r="G73" s="328"/>
      <c r="H73" s="328"/>
      <c r="I73" s="328"/>
      <c r="J73" s="328"/>
      <c r="K73" s="328"/>
      <c r="L73" s="328"/>
      <c r="M73" s="328"/>
      <c r="N73" s="328"/>
    </row>
    <row r="74" spans="1:14" s="229" customFormat="1" ht="31.5" x14ac:dyDescent="0.25">
      <c r="A74" s="271" t="s">
        <v>371</v>
      </c>
      <c r="B74" s="313" t="s">
        <v>258</v>
      </c>
      <c r="C74" s="271"/>
      <c r="D74" s="324">
        <f t="shared" si="7"/>
        <v>1350.61</v>
      </c>
      <c r="E74" s="328"/>
      <c r="F74" s="324">
        <v>1350.61</v>
      </c>
      <c r="G74" s="328"/>
      <c r="H74" s="328"/>
      <c r="I74" s="328"/>
      <c r="J74" s="328"/>
      <c r="K74" s="328"/>
      <c r="L74" s="328"/>
      <c r="M74" s="328"/>
      <c r="N74" s="328"/>
    </row>
    <row r="75" spans="1:14" s="229" customFormat="1" x14ac:dyDescent="0.25">
      <c r="A75" s="271" t="s">
        <v>372</v>
      </c>
      <c r="B75" s="313" t="s">
        <v>252</v>
      </c>
      <c r="C75" s="271"/>
      <c r="D75" s="324">
        <f t="shared" si="7"/>
        <v>1083.3</v>
      </c>
      <c r="E75" s="328"/>
      <c r="F75" s="324">
        <v>1083.3</v>
      </c>
      <c r="G75" s="328"/>
      <c r="H75" s="328"/>
      <c r="I75" s="328"/>
      <c r="J75" s="328"/>
      <c r="K75" s="328"/>
      <c r="L75" s="328"/>
      <c r="M75" s="328"/>
      <c r="N75" s="328"/>
    </row>
    <row r="76" spans="1:14" s="229" customFormat="1" x14ac:dyDescent="0.25">
      <c r="A76" s="271" t="s">
        <v>374</v>
      </c>
      <c r="B76" s="313" t="s">
        <v>260</v>
      </c>
      <c r="C76" s="271"/>
      <c r="D76" s="324">
        <f t="shared" si="7"/>
        <v>602.96</v>
      </c>
      <c r="E76" s="328"/>
      <c r="F76" s="324">
        <v>602.96</v>
      </c>
      <c r="G76" s="328"/>
      <c r="H76" s="328"/>
      <c r="I76" s="328"/>
      <c r="J76" s="328"/>
      <c r="K76" s="328"/>
      <c r="L76" s="328"/>
      <c r="M76" s="328"/>
      <c r="N76" s="328"/>
    </row>
    <row r="77" spans="1:14" s="229" customFormat="1" x14ac:dyDescent="0.25">
      <c r="A77" s="271" t="s">
        <v>375</v>
      </c>
      <c r="B77" s="313" t="s">
        <v>392</v>
      </c>
      <c r="C77" s="271"/>
      <c r="D77" s="324">
        <f t="shared" si="7"/>
        <v>2013.77</v>
      </c>
      <c r="E77" s="328"/>
      <c r="F77" s="324">
        <v>2013.77</v>
      </c>
      <c r="G77" s="328"/>
      <c r="H77" s="328"/>
      <c r="I77" s="328"/>
      <c r="J77" s="328"/>
      <c r="K77" s="328"/>
      <c r="L77" s="328"/>
      <c r="M77" s="328"/>
      <c r="N77" s="328"/>
    </row>
    <row r="78" spans="1:14" s="229" customFormat="1" x14ac:dyDescent="0.25">
      <c r="A78" s="271" t="s">
        <v>393</v>
      </c>
      <c r="B78" s="313" t="s">
        <v>185</v>
      </c>
      <c r="C78" s="271"/>
      <c r="D78" s="324">
        <f t="shared" si="7"/>
        <v>1412.53</v>
      </c>
      <c r="E78" s="329"/>
      <c r="F78" s="324">
        <v>1412.53</v>
      </c>
      <c r="G78" s="328"/>
      <c r="H78" s="328"/>
      <c r="I78" s="328"/>
      <c r="J78" s="328"/>
      <c r="K78" s="328"/>
      <c r="L78" s="328"/>
      <c r="M78" s="328"/>
      <c r="N78" s="328"/>
    </row>
    <row r="79" spans="1:14" s="229" customFormat="1" x14ac:dyDescent="0.25">
      <c r="A79" s="271" t="s">
        <v>394</v>
      </c>
      <c r="B79" s="313" t="s">
        <v>179</v>
      </c>
      <c r="C79" s="271"/>
      <c r="D79" s="324">
        <f t="shared" si="7"/>
        <v>410.43</v>
      </c>
      <c r="E79" s="328"/>
      <c r="F79" s="324">
        <v>410.43</v>
      </c>
      <c r="G79" s="328"/>
      <c r="H79" s="328"/>
      <c r="I79" s="328"/>
      <c r="J79" s="328"/>
      <c r="K79" s="328"/>
      <c r="L79" s="328"/>
      <c r="M79" s="328"/>
      <c r="N79" s="328"/>
    </row>
    <row r="80" spans="1:14" s="229" customFormat="1" x14ac:dyDescent="0.25">
      <c r="A80" s="271" t="s">
        <v>395</v>
      </c>
      <c r="B80" s="313" t="s">
        <v>246</v>
      </c>
      <c r="C80" s="271"/>
      <c r="D80" s="324">
        <f t="shared" si="7"/>
        <v>1774.17</v>
      </c>
      <c r="E80" s="328"/>
      <c r="F80" s="324">
        <v>1774.17</v>
      </c>
      <c r="G80" s="328"/>
      <c r="H80" s="328"/>
      <c r="I80" s="328"/>
      <c r="J80" s="328"/>
      <c r="K80" s="328"/>
      <c r="L80" s="328"/>
      <c r="M80" s="328"/>
      <c r="N80" s="328"/>
    </row>
    <row r="81" spans="1:14" s="229" customFormat="1" x14ac:dyDescent="0.25">
      <c r="A81" s="271" t="s">
        <v>396</v>
      </c>
      <c r="B81" s="313" t="s">
        <v>397</v>
      </c>
      <c r="C81" s="271"/>
      <c r="D81" s="324">
        <f t="shared" si="7"/>
        <v>728.9</v>
      </c>
      <c r="E81" s="328"/>
      <c r="F81" s="324">
        <v>728.9</v>
      </c>
      <c r="G81" s="328"/>
      <c r="H81" s="328"/>
      <c r="I81" s="328"/>
      <c r="J81" s="328"/>
      <c r="K81" s="272"/>
      <c r="L81" s="272"/>
      <c r="M81" s="272"/>
      <c r="N81" s="272"/>
    </row>
    <row r="82" spans="1:14" s="229" customFormat="1" x14ac:dyDescent="0.25">
      <c r="A82" s="271" t="s">
        <v>398</v>
      </c>
      <c r="B82" s="313" t="s">
        <v>97</v>
      </c>
      <c r="C82" s="271"/>
      <c r="D82" s="324">
        <f t="shared" si="7"/>
        <v>13221.11</v>
      </c>
      <c r="E82" s="328"/>
      <c r="F82" s="324">
        <v>13221.11</v>
      </c>
      <c r="G82" s="328"/>
      <c r="H82" s="328"/>
      <c r="I82" s="328"/>
      <c r="J82" s="328"/>
      <c r="K82" s="272"/>
      <c r="L82" s="272"/>
      <c r="M82" s="272"/>
      <c r="N82" s="272"/>
    </row>
    <row r="83" spans="1:14" s="229" customFormat="1" x14ac:dyDescent="0.25">
      <c r="A83" s="271" t="s">
        <v>399</v>
      </c>
      <c r="B83" s="313" t="s">
        <v>400</v>
      </c>
      <c r="C83" s="271"/>
      <c r="D83" s="324">
        <f t="shared" si="7"/>
        <v>2442.1</v>
      </c>
      <c r="E83" s="328"/>
      <c r="F83" s="324">
        <f>1898.1+544</f>
        <v>2442.1</v>
      </c>
      <c r="G83" s="328"/>
      <c r="H83" s="328"/>
      <c r="I83" s="328"/>
      <c r="J83" s="328"/>
      <c r="K83" s="272"/>
      <c r="L83" s="272"/>
      <c r="M83" s="272"/>
      <c r="N83" s="272"/>
    </row>
    <row r="84" spans="1:14" s="229" customFormat="1" ht="18.75" customHeight="1" x14ac:dyDescent="0.25">
      <c r="A84" s="271" t="s">
        <v>23</v>
      </c>
      <c r="B84" s="313" t="s">
        <v>401</v>
      </c>
      <c r="C84" s="271"/>
      <c r="D84" s="324">
        <f t="shared" si="7"/>
        <v>1003.99</v>
      </c>
      <c r="E84" s="328"/>
      <c r="F84" s="324">
        <v>1003.99</v>
      </c>
      <c r="G84" s="328"/>
      <c r="H84" s="328"/>
      <c r="I84" s="328"/>
      <c r="J84" s="328"/>
      <c r="K84" s="272"/>
      <c r="L84" s="272"/>
      <c r="M84" s="272"/>
      <c r="N84" s="272"/>
    </row>
    <row r="85" spans="1:14" s="229" customFormat="1" x14ac:dyDescent="0.25">
      <c r="A85" s="271" t="s">
        <v>402</v>
      </c>
      <c r="B85" s="313" t="s">
        <v>192</v>
      </c>
      <c r="C85" s="271"/>
      <c r="D85" s="324">
        <f t="shared" si="7"/>
        <v>443.02</v>
      </c>
      <c r="E85" s="328"/>
      <c r="F85" s="324">
        <v>443.02</v>
      </c>
      <c r="G85" s="328"/>
      <c r="H85" s="328"/>
      <c r="I85" s="328"/>
      <c r="J85" s="328"/>
      <c r="K85" s="272"/>
      <c r="L85" s="272"/>
      <c r="M85" s="272"/>
      <c r="N85" s="272"/>
    </row>
    <row r="86" spans="1:14" s="229" customFormat="1" x14ac:dyDescent="0.25">
      <c r="A86" s="271" t="s">
        <v>403</v>
      </c>
      <c r="B86" s="313" t="s">
        <v>250</v>
      </c>
      <c r="C86" s="271"/>
      <c r="D86" s="324">
        <f t="shared" si="7"/>
        <v>952.37</v>
      </c>
      <c r="E86" s="328"/>
      <c r="F86" s="324">
        <v>952.37</v>
      </c>
      <c r="G86" s="328"/>
      <c r="H86" s="328"/>
      <c r="I86" s="328"/>
      <c r="J86" s="328"/>
      <c r="K86" s="272"/>
      <c r="L86" s="272"/>
      <c r="M86" s="272"/>
      <c r="N86" s="272"/>
    </row>
    <row r="87" spans="1:14" s="229" customFormat="1" ht="30.75" customHeight="1" x14ac:dyDescent="0.25">
      <c r="A87" s="271" t="s">
        <v>404</v>
      </c>
      <c r="B87" s="313" t="s">
        <v>366</v>
      </c>
      <c r="C87" s="271"/>
      <c r="D87" s="324">
        <f t="shared" si="7"/>
        <v>1085.58</v>
      </c>
      <c r="E87" s="328"/>
      <c r="F87" s="324">
        <v>1085.58</v>
      </c>
      <c r="G87" s="328"/>
      <c r="H87" s="328"/>
      <c r="I87" s="328"/>
      <c r="J87" s="328"/>
      <c r="K87" s="272"/>
      <c r="L87" s="272"/>
      <c r="M87" s="272"/>
      <c r="N87" s="272"/>
    </row>
    <row r="88" spans="1:14" s="229" customFormat="1" x14ac:dyDescent="0.25">
      <c r="A88" s="271" t="s">
        <v>405</v>
      </c>
      <c r="B88" s="313" t="s">
        <v>406</v>
      </c>
      <c r="C88" s="271"/>
      <c r="D88" s="324">
        <f t="shared" si="7"/>
        <v>0</v>
      </c>
      <c r="E88" s="328"/>
      <c r="F88" s="324">
        <v>0</v>
      </c>
      <c r="G88" s="328"/>
      <c r="H88" s="328"/>
      <c r="I88" s="328"/>
      <c r="J88" s="328"/>
      <c r="K88" s="272"/>
      <c r="L88" s="272"/>
      <c r="M88" s="272"/>
      <c r="N88" s="272"/>
    </row>
    <row r="89" spans="1:14" s="229" customFormat="1" x14ac:dyDescent="0.25">
      <c r="A89" s="271" t="s">
        <v>407</v>
      </c>
      <c r="B89" s="313" t="s">
        <v>408</v>
      </c>
      <c r="C89" s="271"/>
      <c r="D89" s="324">
        <f t="shared" si="7"/>
        <v>199.94</v>
      </c>
      <c r="E89" s="328"/>
      <c r="F89" s="324">
        <v>199.94</v>
      </c>
      <c r="G89" s="328"/>
      <c r="H89" s="328"/>
      <c r="I89" s="328"/>
      <c r="J89" s="328"/>
      <c r="K89" s="272"/>
      <c r="L89" s="272"/>
      <c r="M89" s="272"/>
      <c r="N89" s="272"/>
    </row>
    <row r="90" spans="1:14" s="229" customFormat="1" x14ac:dyDescent="0.25">
      <c r="A90" s="271" t="s">
        <v>409</v>
      </c>
      <c r="B90" s="313" t="s">
        <v>73</v>
      </c>
      <c r="C90" s="271"/>
      <c r="D90" s="324">
        <f t="shared" ref="D90:D99" si="8">F90</f>
        <v>124.94</v>
      </c>
      <c r="E90" s="328"/>
      <c r="F90" s="324">
        <v>124.94</v>
      </c>
      <c r="G90" s="328"/>
      <c r="H90" s="328"/>
      <c r="I90" s="328"/>
      <c r="J90" s="328"/>
      <c r="K90" s="272"/>
      <c r="L90" s="272"/>
      <c r="M90" s="272"/>
      <c r="N90" s="272"/>
    </row>
    <row r="91" spans="1:14" s="229" customFormat="1" ht="18.75" customHeight="1" x14ac:dyDescent="0.25">
      <c r="A91" s="271" t="s">
        <v>410</v>
      </c>
      <c r="B91" s="313" t="s">
        <v>72</v>
      </c>
      <c r="C91" s="271"/>
      <c r="D91" s="324">
        <f t="shared" si="8"/>
        <v>124.94</v>
      </c>
      <c r="E91" s="328"/>
      <c r="F91" s="324">
        <v>124.94</v>
      </c>
      <c r="G91" s="328"/>
      <c r="H91" s="328"/>
      <c r="I91" s="328"/>
      <c r="J91" s="328"/>
      <c r="K91" s="272"/>
      <c r="L91" s="272"/>
      <c r="M91" s="272"/>
      <c r="N91" s="272"/>
    </row>
    <row r="92" spans="1:14" s="229" customFormat="1" x14ac:dyDescent="0.25">
      <c r="A92" s="271" t="s">
        <v>411</v>
      </c>
      <c r="B92" s="313" t="s">
        <v>27</v>
      </c>
      <c r="C92" s="271"/>
      <c r="D92" s="324">
        <f t="shared" si="8"/>
        <v>315</v>
      </c>
      <c r="E92" s="328"/>
      <c r="F92" s="324">
        <v>315</v>
      </c>
      <c r="G92" s="328"/>
      <c r="H92" s="328"/>
      <c r="I92" s="328"/>
      <c r="J92" s="328"/>
      <c r="K92" s="272"/>
      <c r="L92" s="272"/>
      <c r="M92" s="272"/>
      <c r="N92" s="272"/>
    </row>
    <row r="93" spans="1:14" s="229" customFormat="1" x14ac:dyDescent="0.25">
      <c r="A93" s="156">
        <v>11</v>
      </c>
      <c r="B93" s="311" t="s">
        <v>412</v>
      </c>
      <c r="C93" s="156"/>
      <c r="D93" s="318">
        <f t="shared" si="8"/>
        <v>3033.92</v>
      </c>
      <c r="E93" s="328"/>
      <c r="F93" s="318">
        <f>SUM(F94:F95)</f>
        <v>3033.92</v>
      </c>
      <c r="G93" s="328"/>
      <c r="H93" s="328"/>
      <c r="I93" s="328"/>
      <c r="J93" s="328"/>
      <c r="K93" s="272"/>
      <c r="L93" s="272"/>
      <c r="M93" s="272"/>
      <c r="N93" s="272"/>
    </row>
    <row r="94" spans="1:14" s="229" customFormat="1" x14ac:dyDescent="0.25">
      <c r="A94" s="271">
        <v>1</v>
      </c>
      <c r="B94" s="313" t="s">
        <v>413</v>
      </c>
      <c r="C94" s="271"/>
      <c r="D94" s="324">
        <f t="shared" si="8"/>
        <v>1516.96</v>
      </c>
      <c r="E94" s="328"/>
      <c r="F94" s="324">
        <v>1516.96</v>
      </c>
      <c r="G94" s="328"/>
      <c r="H94" s="328"/>
      <c r="I94" s="328"/>
      <c r="J94" s="328"/>
      <c r="K94" s="272"/>
      <c r="L94" s="272"/>
      <c r="M94" s="272"/>
      <c r="N94" s="272"/>
    </row>
    <row r="95" spans="1:14" s="229" customFormat="1" x14ac:dyDescent="0.25">
      <c r="A95" s="271">
        <v>2</v>
      </c>
      <c r="B95" s="313" t="s">
        <v>424</v>
      </c>
      <c r="C95" s="271"/>
      <c r="D95" s="324">
        <f t="shared" si="8"/>
        <v>1516.96</v>
      </c>
      <c r="E95" s="328"/>
      <c r="F95" s="324">
        <v>1516.96</v>
      </c>
      <c r="G95" s="328"/>
      <c r="H95" s="328"/>
      <c r="I95" s="328"/>
      <c r="J95" s="328"/>
      <c r="K95" s="272"/>
      <c r="L95" s="272"/>
      <c r="M95" s="272"/>
      <c r="N95" s="272"/>
    </row>
    <row r="96" spans="1:14" s="231" customFormat="1" x14ac:dyDescent="0.25">
      <c r="A96" s="156">
        <v>12</v>
      </c>
      <c r="B96" s="311" t="s">
        <v>414</v>
      </c>
      <c r="C96" s="156"/>
      <c r="D96" s="318">
        <f>F96</f>
        <v>3484.46</v>
      </c>
      <c r="E96" s="157"/>
      <c r="F96" s="318">
        <f>SUM(F97:F101)</f>
        <v>3484.46</v>
      </c>
      <c r="G96" s="157"/>
      <c r="H96" s="157"/>
      <c r="I96" s="157"/>
      <c r="J96" s="157"/>
      <c r="K96" s="312"/>
      <c r="L96" s="312"/>
      <c r="M96" s="312"/>
      <c r="N96" s="312"/>
    </row>
    <row r="97" spans="1:14" s="229" customFormat="1" x14ac:dyDescent="0.25">
      <c r="A97" s="271">
        <v>1</v>
      </c>
      <c r="B97" s="313" t="s">
        <v>246</v>
      </c>
      <c r="C97" s="271"/>
      <c r="D97" s="324">
        <f t="shared" si="8"/>
        <v>932.96</v>
      </c>
      <c r="E97" s="328"/>
      <c r="F97" s="324">
        <f>31.5+901.46</f>
        <v>932.96</v>
      </c>
      <c r="G97" s="328"/>
      <c r="H97" s="328"/>
      <c r="I97" s="328"/>
      <c r="J97" s="328"/>
      <c r="K97" s="272"/>
      <c r="L97" s="272"/>
      <c r="M97" s="272"/>
      <c r="N97" s="272"/>
    </row>
    <row r="98" spans="1:14" s="229" customFormat="1" x14ac:dyDescent="0.25">
      <c r="A98" s="271">
        <v>2</v>
      </c>
      <c r="B98" s="313" t="s">
        <v>415</v>
      </c>
      <c r="C98" s="271"/>
      <c r="D98" s="324">
        <f t="shared" si="8"/>
        <v>2000</v>
      </c>
      <c r="E98" s="328"/>
      <c r="F98" s="324">
        <v>2000</v>
      </c>
      <c r="G98" s="328"/>
      <c r="H98" s="328"/>
      <c r="I98" s="328"/>
      <c r="J98" s="328"/>
      <c r="K98" s="272"/>
      <c r="L98" s="272"/>
      <c r="M98" s="272"/>
      <c r="N98" s="272"/>
    </row>
    <row r="99" spans="1:14" s="229" customFormat="1" x14ac:dyDescent="0.25">
      <c r="A99" s="271">
        <v>3</v>
      </c>
      <c r="B99" s="313" t="s">
        <v>416</v>
      </c>
      <c r="C99" s="271"/>
      <c r="D99" s="324">
        <f t="shared" si="8"/>
        <v>9</v>
      </c>
      <c r="E99" s="328"/>
      <c r="F99" s="324">
        <v>9</v>
      </c>
      <c r="G99" s="328"/>
      <c r="H99" s="328"/>
      <c r="I99" s="328"/>
      <c r="J99" s="328"/>
      <c r="K99" s="272"/>
      <c r="L99" s="272"/>
      <c r="M99" s="272"/>
      <c r="N99" s="272"/>
    </row>
    <row r="100" spans="1:14" s="229" customFormat="1" x14ac:dyDescent="0.25">
      <c r="A100" s="271">
        <v>4</v>
      </c>
      <c r="B100" s="313" t="s">
        <v>27</v>
      </c>
      <c r="C100" s="271"/>
      <c r="D100" s="324">
        <f>F100</f>
        <v>392.5</v>
      </c>
      <c r="E100" s="328"/>
      <c r="F100" s="324">
        <v>392.5</v>
      </c>
      <c r="G100" s="328"/>
      <c r="H100" s="328"/>
      <c r="I100" s="328"/>
      <c r="J100" s="328"/>
      <c r="K100" s="272"/>
      <c r="L100" s="272"/>
      <c r="M100" s="272"/>
      <c r="N100" s="272"/>
    </row>
    <row r="101" spans="1:14" s="229" customFormat="1" x14ac:dyDescent="0.25">
      <c r="A101" s="271">
        <v>5</v>
      </c>
      <c r="B101" s="313" t="s">
        <v>603</v>
      </c>
      <c r="C101" s="271"/>
      <c r="D101" s="324">
        <f>F101</f>
        <v>150</v>
      </c>
      <c r="E101" s="328"/>
      <c r="F101" s="324">
        <v>150</v>
      </c>
      <c r="G101" s="328"/>
      <c r="H101" s="328"/>
      <c r="I101" s="328"/>
      <c r="J101" s="328"/>
      <c r="K101" s="272"/>
      <c r="L101" s="272"/>
      <c r="M101" s="272"/>
      <c r="N101" s="272"/>
    </row>
    <row r="102" spans="1:14" s="128" customFormat="1" ht="35.25" hidden="1" customHeight="1" x14ac:dyDescent="0.25">
      <c r="A102" s="330" t="s">
        <v>417</v>
      </c>
      <c r="B102" s="331" t="s">
        <v>418</v>
      </c>
      <c r="C102" s="332"/>
      <c r="D102" s="333">
        <f t="shared" ref="D102:M102" si="9">D103+D135</f>
        <v>19717</v>
      </c>
      <c r="E102" s="333">
        <f t="shared" si="9"/>
        <v>1500</v>
      </c>
      <c r="F102" s="333">
        <f t="shared" si="9"/>
        <v>0</v>
      </c>
      <c r="G102" s="333">
        <f t="shared" si="9"/>
        <v>0</v>
      </c>
      <c r="H102" s="333">
        <f t="shared" si="9"/>
        <v>0</v>
      </c>
      <c r="I102" s="333">
        <f t="shared" si="9"/>
        <v>0</v>
      </c>
      <c r="J102" s="333">
        <f t="shared" si="9"/>
        <v>0</v>
      </c>
      <c r="K102" s="333">
        <f t="shared" si="9"/>
        <v>18217</v>
      </c>
      <c r="L102" s="333">
        <f t="shared" si="9"/>
        <v>16327</v>
      </c>
      <c r="M102" s="333">
        <f t="shared" si="9"/>
        <v>1890</v>
      </c>
      <c r="N102" s="332"/>
    </row>
    <row r="103" spans="1:14" s="231" customFormat="1" hidden="1" x14ac:dyDescent="0.25">
      <c r="A103" s="156" t="s">
        <v>425</v>
      </c>
      <c r="B103" s="311" t="s">
        <v>426</v>
      </c>
      <c r="C103" s="312"/>
      <c r="D103" s="334">
        <f t="shared" ref="D103:M103" si="10">SUM(D104:D134)</f>
        <v>1370</v>
      </c>
      <c r="E103" s="334">
        <f t="shared" si="10"/>
        <v>0</v>
      </c>
      <c r="F103" s="334">
        <f t="shared" si="10"/>
        <v>0</v>
      </c>
      <c r="G103" s="334">
        <f t="shared" si="10"/>
        <v>0</v>
      </c>
      <c r="H103" s="334">
        <f t="shared" si="10"/>
        <v>0</v>
      </c>
      <c r="I103" s="334">
        <f t="shared" si="10"/>
        <v>0</v>
      </c>
      <c r="J103" s="334">
        <f t="shared" si="10"/>
        <v>0</v>
      </c>
      <c r="K103" s="334">
        <f t="shared" si="10"/>
        <v>1370</v>
      </c>
      <c r="L103" s="334">
        <f t="shared" si="10"/>
        <v>0</v>
      </c>
      <c r="M103" s="334">
        <f t="shared" si="10"/>
        <v>1370</v>
      </c>
      <c r="N103" s="312"/>
    </row>
    <row r="104" spans="1:14" s="229" customFormat="1" hidden="1" x14ac:dyDescent="0.25">
      <c r="A104" s="271">
        <v>1</v>
      </c>
      <c r="B104" s="313" t="s">
        <v>245</v>
      </c>
      <c r="C104" s="272"/>
      <c r="D104" s="316">
        <f>SUM(E104:K104)</f>
        <v>0</v>
      </c>
      <c r="E104" s="316"/>
      <c r="F104" s="316"/>
      <c r="G104" s="316"/>
      <c r="H104" s="316"/>
      <c r="I104" s="316"/>
      <c r="J104" s="316"/>
      <c r="K104" s="316">
        <f>L104+M104</f>
        <v>0</v>
      </c>
      <c r="L104" s="316"/>
      <c r="M104" s="316"/>
      <c r="N104" s="272"/>
    </row>
    <row r="105" spans="1:14" s="229" customFormat="1" hidden="1" x14ac:dyDescent="0.25">
      <c r="A105" s="271">
        <f>A104+1</f>
        <v>2</v>
      </c>
      <c r="B105" s="313" t="s">
        <v>284</v>
      </c>
      <c r="C105" s="272"/>
      <c r="D105" s="316">
        <f t="shared" ref="D105:D125" si="11">SUM(E105:K105)</f>
        <v>0</v>
      </c>
      <c r="E105" s="316"/>
      <c r="F105" s="316"/>
      <c r="G105" s="316"/>
      <c r="H105" s="316"/>
      <c r="I105" s="316"/>
      <c r="J105" s="316"/>
      <c r="K105" s="316">
        <f t="shared" ref="K105:K125" si="12">L105+M105</f>
        <v>0</v>
      </c>
      <c r="L105" s="316"/>
      <c r="M105" s="316"/>
      <c r="N105" s="272"/>
    </row>
    <row r="106" spans="1:14" s="229" customFormat="1" hidden="1" x14ac:dyDescent="0.25">
      <c r="A106" s="271">
        <f t="shared" ref="A106:A134" si="13">A105+1</f>
        <v>3</v>
      </c>
      <c r="B106" s="313" t="s">
        <v>246</v>
      </c>
      <c r="C106" s="272"/>
      <c r="D106" s="316">
        <f t="shared" si="11"/>
        <v>0</v>
      </c>
      <c r="E106" s="316"/>
      <c r="F106" s="316"/>
      <c r="G106" s="316"/>
      <c r="H106" s="316"/>
      <c r="I106" s="316"/>
      <c r="J106" s="316"/>
      <c r="K106" s="316">
        <f t="shared" si="12"/>
        <v>0</v>
      </c>
      <c r="L106" s="316"/>
      <c r="M106" s="316"/>
      <c r="N106" s="272"/>
    </row>
    <row r="107" spans="1:14" s="229" customFormat="1" hidden="1" x14ac:dyDescent="0.25">
      <c r="A107" s="271">
        <f t="shared" si="13"/>
        <v>4</v>
      </c>
      <c r="B107" s="313" t="s">
        <v>173</v>
      </c>
      <c r="C107" s="272"/>
      <c r="D107" s="316">
        <f t="shared" si="11"/>
        <v>0</v>
      </c>
      <c r="E107" s="316"/>
      <c r="F107" s="316"/>
      <c r="G107" s="316"/>
      <c r="H107" s="316"/>
      <c r="I107" s="316"/>
      <c r="J107" s="316"/>
      <c r="K107" s="316">
        <f t="shared" si="12"/>
        <v>0</v>
      </c>
      <c r="L107" s="316"/>
      <c r="M107" s="316"/>
      <c r="N107" s="272"/>
    </row>
    <row r="108" spans="1:14" s="229" customFormat="1" hidden="1" x14ac:dyDescent="0.25">
      <c r="A108" s="271">
        <f t="shared" si="13"/>
        <v>5</v>
      </c>
      <c r="B108" s="313" t="s">
        <v>247</v>
      </c>
      <c r="C108" s="272"/>
      <c r="D108" s="316">
        <f t="shared" si="11"/>
        <v>0</v>
      </c>
      <c r="E108" s="316"/>
      <c r="F108" s="316"/>
      <c r="G108" s="316"/>
      <c r="H108" s="316"/>
      <c r="I108" s="316"/>
      <c r="J108" s="316"/>
      <c r="K108" s="316">
        <f t="shared" si="12"/>
        <v>0</v>
      </c>
      <c r="L108" s="316"/>
      <c r="M108" s="316"/>
      <c r="N108" s="272"/>
    </row>
    <row r="109" spans="1:14" s="229" customFormat="1" ht="47.25" hidden="1" x14ac:dyDescent="0.25">
      <c r="A109" s="271">
        <f t="shared" si="13"/>
        <v>6</v>
      </c>
      <c r="B109" s="313" t="s">
        <v>248</v>
      </c>
      <c r="C109" s="272"/>
      <c r="D109" s="316">
        <f t="shared" si="11"/>
        <v>0</v>
      </c>
      <c r="E109" s="316"/>
      <c r="F109" s="316"/>
      <c r="G109" s="316"/>
      <c r="H109" s="316"/>
      <c r="I109" s="316"/>
      <c r="J109" s="316"/>
      <c r="K109" s="316">
        <f t="shared" si="12"/>
        <v>0</v>
      </c>
      <c r="L109" s="316"/>
      <c r="M109" s="316"/>
      <c r="N109" s="272"/>
    </row>
    <row r="110" spans="1:14" s="229" customFormat="1" hidden="1" x14ac:dyDescent="0.25">
      <c r="A110" s="271">
        <f t="shared" si="13"/>
        <v>7</v>
      </c>
      <c r="B110" s="313" t="s">
        <v>249</v>
      </c>
      <c r="C110" s="272"/>
      <c r="D110" s="316">
        <f t="shared" si="11"/>
        <v>0</v>
      </c>
      <c r="E110" s="316"/>
      <c r="F110" s="316"/>
      <c r="G110" s="316"/>
      <c r="H110" s="316"/>
      <c r="I110" s="316"/>
      <c r="J110" s="316"/>
      <c r="K110" s="316">
        <f t="shared" si="12"/>
        <v>0</v>
      </c>
      <c r="L110" s="316"/>
      <c r="M110" s="316"/>
      <c r="N110" s="272"/>
    </row>
    <row r="111" spans="1:14" s="229" customFormat="1" hidden="1" x14ac:dyDescent="0.25">
      <c r="A111" s="271">
        <f t="shared" si="13"/>
        <v>8</v>
      </c>
      <c r="B111" s="313" t="s">
        <v>72</v>
      </c>
      <c r="C111" s="272"/>
      <c r="D111" s="316">
        <f t="shared" si="11"/>
        <v>0</v>
      </c>
      <c r="E111" s="316"/>
      <c r="F111" s="316"/>
      <c r="G111" s="316"/>
      <c r="H111" s="316"/>
      <c r="I111" s="316"/>
      <c r="J111" s="316"/>
      <c r="K111" s="316">
        <f t="shared" si="12"/>
        <v>0</v>
      </c>
      <c r="L111" s="316"/>
      <c r="M111" s="316"/>
      <c r="N111" s="272"/>
    </row>
    <row r="112" spans="1:14" s="229" customFormat="1" hidden="1" x14ac:dyDescent="0.25">
      <c r="A112" s="271">
        <f t="shared" si="13"/>
        <v>9</v>
      </c>
      <c r="B112" s="313" t="s">
        <v>250</v>
      </c>
      <c r="C112" s="272"/>
      <c r="D112" s="316">
        <f t="shared" si="11"/>
        <v>0</v>
      </c>
      <c r="E112" s="316"/>
      <c r="F112" s="316"/>
      <c r="G112" s="316"/>
      <c r="H112" s="316"/>
      <c r="I112" s="316"/>
      <c r="J112" s="316"/>
      <c r="K112" s="316">
        <f t="shared" si="12"/>
        <v>0</v>
      </c>
      <c r="L112" s="316"/>
      <c r="M112" s="316"/>
      <c r="N112" s="272"/>
    </row>
    <row r="113" spans="1:14" s="229" customFormat="1" hidden="1" x14ac:dyDescent="0.25">
      <c r="A113" s="271">
        <f t="shared" si="13"/>
        <v>10</v>
      </c>
      <c r="B113" s="313" t="s">
        <v>251</v>
      </c>
      <c r="C113" s="272"/>
      <c r="D113" s="316">
        <f t="shared" si="11"/>
        <v>0</v>
      </c>
      <c r="E113" s="316"/>
      <c r="F113" s="316"/>
      <c r="G113" s="316"/>
      <c r="H113" s="316"/>
      <c r="I113" s="316"/>
      <c r="J113" s="316"/>
      <c r="K113" s="316">
        <f t="shared" si="12"/>
        <v>0</v>
      </c>
      <c r="L113" s="316"/>
      <c r="M113" s="316"/>
      <c r="N113" s="272"/>
    </row>
    <row r="114" spans="1:14" s="229" customFormat="1" hidden="1" x14ac:dyDescent="0.25">
      <c r="A114" s="271">
        <f t="shared" si="13"/>
        <v>11</v>
      </c>
      <c r="B114" s="313" t="s">
        <v>252</v>
      </c>
      <c r="C114" s="272"/>
      <c r="D114" s="316">
        <f t="shared" si="11"/>
        <v>0</v>
      </c>
      <c r="E114" s="316"/>
      <c r="F114" s="316"/>
      <c r="G114" s="316"/>
      <c r="H114" s="316"/>
      <c r="I114" s="316"/>
      <c r="J114" s="316"/>
      <c r="K114" s="316">
        <f t="shared" si="12"/>
        <v>0</v>
      </c>
      <c r="L114" s="316"/>
      <c r="M114" s="316"/>
      <c r="N114" s="272"/>
    </row>
    <row r="115" spans="1:14" s="229" customFormat="1" hidden="1" x14ac:dyDescent="0.25">
      <c r="A115" s="271">
        <f t="shared" si="13"/>
        <v>12</v>
      </c>
      <c r="B115" s="313" t="s">
        <v>253</v>
      </c>
      <c r="C115" s="272"/>
      <c r="D115" s="316">
        <f t="shared" si="11"/>
        <v>0</v>
      </c>
      <c r="E115" s="316"/>
      <c r="F115" s="316"/>
      <c r="G115" s="316"/>
      <c r="H115" s="316"/>
      <c r="I115" s="316"/>
      <c r="J115" s="316"/>
      <c r="K115" s="316">
        <f t="shared" si="12"/>
        <v>0</v>
      </c>
      <c r="L115" s="316"/>
      <c r="M115" s="316"/>
      <c r="N115" s="272"/>
    </row>
    <row r="116" spans="1:14" s="229" customFormat="1" hidden="1" x14ac:dyDescent="0.25">
      <c r="A116" s="271">
        <f t="shared" si="13"/>
        <v>13</v>
      </c>
      <c r="B116" s="313" t="s">
        <v>254</v>
      </c>
      <c r="C116" s="272"/>
      <c r="D116" s="316">
        <f t="shared" si="11"/>
        <v>0</v>
      </c>
      <c r="E116" s="316"/>
      <c r="F116" s="316"/>
      <c r="G116" s="316"/>
      <c r="H116" s="316"/>
      <c r="I116" s="316"/>
      <c r="J116" s="316"/>
      <c r="K116" s="316">
        <f t="shared" si="12"/>
        <v>0</v>
      </c>
      <c r="L116" s="316"/>
      <c r="M116" s="316"/>
      <c r="N116" s="272"/>
    </row>
    <row r="117" spans="1:14" s="229" customFormat="1" hidden="1" x14ac:dyDescent="0.25">
      <c r="A117" s="271">
        <f t="shared" si="13"/>
        <v>14</v>
      </c>
      <c r="B117" s="313" t="s">
        <v>255</v>
      </c>
      <c r="C117" s="272"/>
      <c r="D117" s="316">
        <f t="shared" si="11"/>
        <v>0</v>
      </c>
      <c r="E117" s="316"/>
      <c r="F117" s="316"/>
      <c r="G117" s="316"/>
      <c r="H117" s="316"/>
      <c r="I117" s="316"/>
      <c r="J117" s="316"/>
      <c r="K117" s="316">
        <f t="shared" si="12"/>
        <v>0</v>
      </c>
      <c r="L117" s="316"/>
      <c r="M117" s="316"/>
      <c r="N117" s="272"/>
    </row>
    <row r="118" spans="1:14" s="229" customFormat="1" ht="18.75" hidden="1" customHeight="1" x14ac:dyDescent="0.25">
      <c r="A118" s="271">
        <f t="shared" si="13"/>
        <v>15</v>
      </c>
      <c r="B118" s="313" t="s">
        <v>256</v>
      </c>
      <c r="C118" s="272"/>
      <c r="D118" s="316">
        <f t="shared" si="11"/>
        <v>0</v>
      </c>
      <c r="E118" s="316"/>
      <c r="F118" s="316"/>
      <c r="G118" s="316"/>
      <c r="H118" s="316"/>
      <c r="I118" s="316"/>
      <c r="J118" s="316"/>
      <c r="K118" s="316">
        <f t="shared" si="12"/>
        <v>0</v>
      </c>
      <c r="L118" s="316"/>
      <c r="M118" s="316"/>
      <c r="N118" s="272"/>
    </row>
    <row r="119" spans="1:14" s="229" customFormat="1" hidden="1" x14ac:dyDescent="0.25">
      <c r="A119" s="271">
        <f t="shared" si="13"/>
        <v>16</v>
      </c>
      <c r="B119" s="313" t="s">
        <v>257</v>
      </c>
      <c r="C119" s="272"/>
      <c r="D119" s="316">
        <f t="shared" si="11"/>
        <v>0</v>
      </c>
      <c r="E119" s="316"/>
      <c r="F119" s="316"/>
      <c r="G119" s="316"/>
      <c r="H119" s="316"/>
      <c r="I119" s="316"/>
      <c r="J119" s="316"/>
      <c r="K119" s="316">
        <f t="shared" si="12"/>
        <v>0</v>
      </c>
      <c r="L119" s="316"/>
      <c r="M119" s="316"/>
      <c r="N119" s="272"/>
    </row>
    <row r="120" spans="1:14" s="229" customFormat="1" ht="31.5" hidden="1" x14ac:dyDescent="0.25">
      <c r="A120" s="271">
        <f t="shared" si="13"/>
        <v>17</v>
      </c>
      <c r="B120" s="313" t="s">
        <v>258</v>
      </c>
      <c r="C120" s="272"/>
      <c r="D120" s="316">
        <f t="shared" si="11"/>
        <v>1120</v>
      </c>
      <c r="E120" s="316"/>
      <c r="F120" s="316"/>
      <c r="G120" s="316"/>
      <c r="H120" s="316"/>
      <c r="I120" s="316"/>
      <c r="J120" s="316"/>
      <c r="K120" s="316">
        <f t="shared" si="12"/>
        <v>1120</v>
      </c>
      <c r="L120" s="316"/>
      <c r="M120" s="316">
        <v>1120</v>
      </c>
      <c r="N120" s="272"/>
    </row>
    <row r="121" spans="1:14" s="229" customFormat="1" hidden="1" x14ac:dyDescent="0.25">
      <c r="A121" s="271">
        <f t="shared" si="13"/>
        <v>18</v>
      </c>
      <c r="B121" s="313" t="s">
        <v>259</v>
      </c>
      <c r="C121" s="272"/>
      <c r="D121" s="316">
        <f t="shared" si="11"/>
        <v>0</v>
      </c>
      <c r="E121" s="316"/>
      <c r="F121" s="316"/>
      <c r="G121" s="316"/>
      <c r="H121" s="316"/>
      <c r="I121" s="316"/>
      <c r="J121" s="316"/>
      <c r="K121" s="316">
        <f t="shared" si="12"/>
        <v>0</v>
      </c>
      <c r="L121" s="316"/>
      <c r="M121" s="316"/>
      <c r="N121" s="272"/>
    </row>
    <row r="122" spans="1:14" s="229" customFormat="1" hidden="1" x14ac:dyDescent="0.25">
      <c r="A122" s="271">
        <f t="shared" si="13"/>
        <v>19</v>
      </c>
      <c r="B122" s="313" t="s">
        <v>260</v>
      </c>
      <c r="C122" s="272"/>
      <c r="D122" s="316">
        <f t="shared" si="11"/>
        <v>250</v>
      </c>
      <c r="E122" s="316"/>
      <c r="F122" s="316"/>
      <c r="G122" s="316"/>
      <c r="H122" s="316"/>
      <c r="I122" s="316"/>
      <c r="J122" s="316"/>
      <c r="K122" s="316">
        <f t="shared" si="12"/>
        <v>250</v>
      </c>
      <c r="L122" s="316"/>
      <c r="M122" s="316">
        <v>250</v>
      </c>
      <c r="N122" s="272"/>
    </row>
    <row r="123" spans="1:14" s="229" customFormat="1" hidden="1" x14ac:dyDescent="0.25">
      <c r="A123" s="271">
        <f t="shared" si="13"/>
        <v>20</v>
      </c>
      <c r="B123" s="313" t="s">
        <v>179</v>
      </c>
      <c r="C123" s="272"/>
      <c r="D123" s="316">
        <f t="shared" si="11"/>
        <v>0</v>
      </c>
      <c r="E123" s="316"/>
      <c r="F123" s="316"/>
      <c r="G123" s="316"/>
      <c r="H123" s="316"/>
      <c r="I123" s="316"/>
      <c r="J123" s="316"/>
      <c r="K123" s="316">
        <f t="shared" si="12"/>
        <v>0</v>
      </c>
      <c r="L123" s="316"/>
      <c r="M123" s="316"/>
      <c r="N123" s="272"/>
    </row>
    <row r="124" spans="1:14" s="229" customFormat="1" hidden="1" x14ac:dyDescent="0.25">
      <c r="A124" s="271">
        <f t="shared" si="13"/>
        <v>21</v>
      </c>
      <c r="B124" s="313" t="s">
        <v>194</v>
      </c>
      <c r="C124" s="272"/>
      <c r="D124" s="316">
        <f t="shared" si="11"/>
        <v>0</v>
      </c>
      <c r="E124" s="316"/>
      <c r="F124" s="316"/>
      <c r="G124" s="316"/>
      <c r="H124" s="316"/>
      <c r="I124" s="316"/>
      <c r="J124" s="316"/>
      <c r="K124" s="316">
        <f t="shared" si="12"/>
        <v>0</v>
      </c>
      <c r="L124" s="316"/>
      <c r="M124" s="316"/>
      <c r="N124" s="272"/>
    </row>
    <row r="125" spans="1:14" s="229" customFormat="1" ht="31.5" hidden="1" x14ac:dyDescent="0.25">
      <c r="A125" s="271">
        <f t="shared" si="13"/>
        <v>22</v>
      </c>
      <c r="B125" s="313" t="s">
        <v>261</v>
      </c>
      <c r="C125" s="272"/>
      <c r="D125" s="316">
        <f t="shared" si="11"/>
        <v>0</v>
      </c>
      <c r="E125" s="316"/>
      <c r="F125" s="316"/>
      <c r="G125" s="316"/>
      <c r="H125" s="316"/>
      <c r="I125" s="316"/>
      <c r="J125" s="316"/>
      <c r="K125" s="316">
        <f t="shared" si="12"/>
        <v>0</v>
      </c>
      <c r="L125" s="316"/>
      <c r="M125" s="316"/>
      <c r="N125" s="272"/>
    </row>
    <row r="126" spans="1:14" s="229" customFormat="1" hidden="1" x14ac:dyDescent="0.25">
      <c r="A126" s="271">
        <f t="shared" si="13"/>
        <v>23</v>
      </c>
      <c r="B126" s="313" t="s">
        <v>262</v>
      </c>
      <c r="C126" s="272"/>
      <c r="D126" s="316">
        <v>0</v>
      </c>
      <c r="E126" s="316"/>
      <c r="F126" s="316"/>
      <c r="G126" s="316"/>
      <c r="H126" s="316"/>
      <c r="I126" s="316"/>
      <c r="J126" s="316"/>
      <c r="K126" s="316">
        <v>0</v>
      </c>
      <c r="L126" s="316"/>
      <c r="M126" s="316"/>
      <c r="N126" s="272"/>
    </row>
    <row r="127" spans="1:14" s="229" customFormat="1" ht="31.5" hidden="1" x14ac:dyDescent="0.25">
      <c r="A127" s="271">
        <f t="shared" si="13"/>
        <v>24</v>
      </c>
      <c r="B127" s="313" t="s">
        <v>263</v>
      </c>
      <c r="C127" s="272"/>
      <c r="D127" s="316">
        <v>0</v>
      </c>
      <c r="E127" s="316"/>
      <c r="F127" s="316"/>
      <c r="G127" s="316"/>
      <c r="H127" s="316"/>
      <c r="I127" s="316"/>
      <c r="J127" s="316"/>
      <c r="K127" s="316">
        <v>0</v>
      </c>
      <c r="L127" s="316"/>
      <c r="M127" s="316"/>
      <c r="N127" s="272"/>
    </row>
    <row r="128" spans="1:14" s="229" customFormat="1" ht="31.5" hidden="1" x14ac:dyDescent="0.25">
      <c r="A128" s="271">
        <f t="shared" si="13"/>
        <v>25</v>
      </c>
      <c r="B128" s="313" t="s">
        <v>264</v>
      </c>
      <c r="C128" s="272"/>
      <c r="D128" s="316">
        <v>0</v>
      </c>
      <c r="E128" s="316"/>
      <c r="F128" s="316"/>
      <c r="G128" s="316"/>
      <c r="H128" s="316"/>
      <c r="I128" s="316"/>
      <c r="J128" s="316"/>
      <c r="K128" s="316">
        <v>0</v>
      </c>
      <c r="L128" s="316"/>
      <c r="M128" s="316"/>
      <c r="N128" s="272"/>
    </row>
    <row r="129" spans="1:14" s="229" customFormat="1" ht="31.5" hidden="1" x14ac:dyDescent="0.25">
      <c r="A129" s="271">
        <f t="shared" si="13"/>
        <v>26</v>
      </c>
      <c r="B129" s="313" t="s">
        <v>285</v>
      </c>
      <c r="C129" s="272"/>
      <c r="D129" s="316">
        <v>0</v>
      </c>
      <c r="E129" s="316"/>
      <c r="F129" s="316"/>
      <c r="G129" s="316"/>
      <c r="H129" s="316"/>
      <c r="I129" s="316"/>
      <c r="J129" s="316"/>
      <c r="K129" s="316">
        <v>0</v>
      </c>
      <c r="L129" s="316"/>
      <c r="M129" s="316"/>
      <c r="N129" s="272"/>
    </row>
    <row r="130" spans="1:14" s="229" customFormat="1" hidden="1" x14ac:dyDescent="0.25">
      <c r="A130" s="271">
        <f t="shared" si="13"/>
        <v>27</v>
      </c>
      <c r="B130" s="313" t="s">
        <v>265</v>
      </c>
      <c r="C130" s="272"/>
      <c r="D130" s="316">
        <v>0</v>
      </c>
      <c r="E130" s="316"/>
      <c r="F130" s="316"/>
      <c r="G130" s="316"/>
      <c r="H130" s="316"/>
      <c r="I130" s="316"/>
      <c r="J130" s="316"/>
      <c r="K130" s="316">
        <v>0</v>
      </c>
      <c r="L130" s="316"/>
      <c r="M130" s="316"/>
      <c r="N130" s="272"/>
    </row>
    <row r="131" spans="1:14" s="229" customFormat="1" hidden="1" x14ac:dyDescent="0.25">
      <c r="A131" s="271">
        <f t="shared" si="13"/>
        <v>28</v>
      </c>
      <c r="B131" s="313" t="s">
        <v>266</v>
      </c>
      <c r="C131" s="272"/>
      <c r="D131" s="316">
        <v>0</v>
      </c>
      <c r="E131" s="316"/>
      <c r="F131" s="316"/>
      <c r="G131" s="316"/>
      <c r="H131" s="316"/>
      <c r="I131" s="316"/>
      <c r="J131" s="316"/>
      <c r="K131" s="316">
        <v>0</v>
      </c>
      <c r="L131" s="316"/>
      <c r="M131" s="316"/>
      <c r="N131" s="272"/>
    </row>
    <row r="132" spans="1:14" s="229" customFormat="1" hidden="1" x14ac:dyDescent="0.25">
      <c r="A132" s="271">
        <f t="shared" si="13"/>
        <v>29</v>
      </c>
      <c r="B132" s="313" t="s">
        <v>176</v>
      </c>
      <c r="C132" s="272"/>
      <c r="D132" s="316">
        <v>0</v>
      </c>
      <c r="E132" s="316"/>
      <c r="F132" s="316"/>
      <c r="G132" s="316"/>
      <c r="H132" s="316"/>
      <c r="I132" s="316"/>
      <c r="J132" s="316"/>
      <c r="K132" s="316">
        <v>0</v>
      </c>
      <c r="L132" s="316"/>
      <c r="M132" s="316"/>
      <c r="N132" s="272"/>
    </row>
    <row r="133" spans="1:14" s="229" customFormat="1" hidden="1" x14ac:dyDescent="0.25">
      <c r="A133" s="271">
        <f t="shared" si="13"/>
        <v>30</v>
      </c>
      <c r="B133" s="313" t="s">
        <v>267</v>
      </c>
      <c r="C133" s="272"/>
      <c r="D133" s="316">
        <v>0</v>
      </c>
      <c r="E133" s="316"/>
      <c r="F133" s="316"/>
      <c r="G133" s="316"/>
      <c r="H133" s="316"/>
      <c r="I133" s="316"/>
      <c r="J133" s="316"/>
      <c r="K133" s="316">
        <v>0</v>
      </c>
      <c r="L133" s="316"/>
      <c r="M133" s="316"/>
      <c r="N133" s="272"/>
    </row>
    <row r="134" spans="1:14" s="229" customFormat="1" ht="47.25" hidden="1" x14ac:dyDescent="0.25">
      <c r="A134" s="271">
        <f t="shared" si="13"/>
        <v>31</v>
      </c>
      <c r="B134" s="313" t="s">
        <v>268</v>
      </c>
      <c r="C134" s="272"/>
      <c r="D134" s="316">
        <v>0</v>
      </c>
      <c r="E134" s="316"/>
      <c r="F134" s="316"/>
      <c r="G134" s="316"/>
      <c r="H134" s="316"/>
      <c r="I134" s="316"/>
      <c r="J134" s="316"/>
      <c r="K134" s="316">
        <v>0</v>
      </c>
      <c r="L134" s="316"/>
      <c r="M134" s="316"/>
      <c r="N134" s="272"/>
    </row>
    <row r="135" spans="1:14" s="335" customFormat="1" ht="31.5" hidden="1" x14ac:dyDescent="0.25">
      <c r="A135" s="330" t="s">
        <v>427</v>
      </c>
      <c r="B135" s="331" t="s">
        <v>428</v>
      </c>
      <c r="C135" s="332"/>
      <c r="D135" s="333">
        <f>SUM(D136:D145)</f>
        <v>18347</v>
      </c>
      <c r="E135" s="333">
        <f t="shared" ref="E135:M135" si="14">SUM(E136:E145)</f>
        <v>1500</v>
      </c>
      <c r="F135" s="333">
        <f t="shared" si="14"/>
        <v>0</v>
      </c>
      <c r="G135" s="333">
        <f t="shared" si="14"/>
        <v>0</v>
      </c>
      <c r="H135" s="333">
        <f t="shared" si="14"/>
        <v>0</v>
      </c>
      <c r="I135" s="333">
        <f t="shared" si="14"/>
        <v>0</v>
      </c>
      <c r="J135" s="333">
        <f t="shared" si="14"/>
        <v>0</v>
      </c>
      <c r="K135" s="333">
        <f t="shared" si="14"/>
        <v>16847</v>
      </c>
      <c r="L135" s="333">
        <f t="shared" si="14"/>
        <v>16327</v>
      </c>
      <c r="M135" s="333">
        <f t="shared" si="14"/>
        <v>520</v>
      </c>
      <c r="N135" s="332"/>
    </row>
    <row r="136" spans="1:14" s="229" customFormat="1" hidden="1" x14ac:dyDescent="0.25">
      <c r="A136" s="271" t="s">
        <v>125</v>
      </c>
      <c r="B136" s="313" t="s">
        <v>232</v>
      </c>
      <c r="C136" s="272"/>
      <c r="D136" s="316">
        <f t="shared" ref="D136:D145" si="15">SUM(E136:K136)</f>
        <v>516</v>
      </c>
      <c r="E136" s="316">
        <v>300</v>
      </c>
      <c r="F136" s="316"/>
      <c r="G136" s="316"/>
      <c r="H136" s="316"/>
      <c r="I136" s="316"/>
      <c r="J136" s="316"/>
      <c r="K136" s="316">
        <f t="shared" ref="K136:K145" si="16">L136+M136</f>
        <v>216</v>
      </c>
      <c r="L136" s="316">
        <v>141</v>
      </c>
      <c r="M136" s="316">
        <v>75</v>
      </c>
      <c r="N136" s="272"/>
    </row>
    <row r="137" spans="1:14" s="229" customFormat="1" hidden="1" x14ac:dyDescent="0.25">
      <c r="A137" s="271" t="s">
        <v>279</v>
      </c>
      <c r="B137" s="313" t="s">
        <v>305</v>
      </c>
      <c r="C137" s="272"/>
      <c r="D137" s="316">
        <f t="shared" si="15"/>
        <v>833.3</v>
      </c>
      <c r="E137" s="316">
        <v>1</v>
      </c>
      <c r="F137" s="316"/>
      <c r="G137" s="316"/>
      <c r="H137" s="316"/>
      <c r="I137" s="316"/>
      <c r="J137" s="316"/>
      <c r="K137" s="316">
        <f t="shared" si="16"/>
        <v>832.3</v>
      </c>
      <c r="L137" s="316">
        <v>772.3</v>
      </c>
      <c r="M137" s="316">
        <v>60</v>
      </c>
      <c r="N137" s="272"/>
    </row>
    <row r="138" spans="1:14" s="229" customFormat="1" hidden="1" x14ac:dyDescent="0.25">
      <c r="A138" s="271" t="s">
        <v>280</v>
      </c>
      <c r="B138" s="313" t="s">
        <v>306</v>
      </c>
      <c r="C138" s="272"/>
      <c r="D138" s="316">
        <f t="shared" si="15"/>
        <v>296</v>
      </c>
      <c r="E138" s="316">
        <v>150</v>
      </c>
      <c r="F138" s="316"/>
      <c r="G138" s="316"/>
      <c r="H138" s="316"/>
      <c r="I138" s="316"/>
      <c r="J138" s="316"/>
      <c r="K138" s="316">
        <f t="shared" si="16"/>
        <v>146</v>
      </c>
      <c r="L138" s="316">
        <v>71</v>
      </c>
      <c r="M138" s="316">
        <v>75</v>
      </c>
      <c r="N138" s="272"/>
    </row>
    <row r="139" spans="1:14" s="229" customFormat="1" hidden="1" x14ac:dyDescent="0.25">
      <c r="A139" s="271" t="s">
        <v>281</v>
      </c>
      <c r="B139" s="313" t="s">
        <v>307</v>
      </c>
      <c r="C139" s="272"/>
      <c r="D139" s="316">
        <f t="shared" si="15"/>
        <v>682</v>
      </c>
      <c r="E139" s="316">
        <v>100</v>
      </c>
      <c r="F139" s="316"/>
      <c r="G139" s="316"/>
      <c r="H139" s="316"/>
      <c r="I139" s="316"/>
      <c r="J139" s="316"/>
      <c r="K139" s="316">
        <f t="shared" si="16"/>
        <v>582</v>
      </c>
      <c r="L139" s="316">
        <f>192+320</f>
        <v>512</v>
      </c>
      <c r="M139" s="316">
        <v>70</v>
      </c>
      <c r="N139" s="272"/>
    </row>
    <row r="140" spans="1:14" s="229" customFormat="1" hidden="1" x14ac:dyDescent="0.25">
      <c r="A140" s="271" t="s">
        <v>369</v>
      </c>
      <c r="B140" s="313" t="s">
        <v>429</v>
      </c>
      <c r="C140" s="272"/>
      <c r="D140" s="316">
        <f t="shared" si="15"/>
        <v>634.5</v>
      </c>
      <c r="E140" s="316">
        <v>0.5</v>
      </c>
      <c r="F140" s="316"/>
      <c r="G140" s="316"/>
      <c r="H140" s="316"/>
      <c r="I140" s="316"/>
      <c r="J140" s="316"/>
      <c r="K140" s="316">
        <f t="shared" si="16"/>
        <v>634</v>
      </c>
      <c r="L140" s="316">
        <v>574</v>
      </c>
      <c r="M140" s="316">
        <v>60</v>
      </c>
      <c r="N140" s="272"/>
    </row>
    <row r="141" spans="1:14" s="229" customFormat="1" hidden="1" x14ac:dyDescent="0.25">
      <c r="A141" s="271" t="s">
        <v>371</v>
      </c>
      <c r="B141" s="313" t="s">
        <v>233</v>
      </c>
      <c r="C141" s="272"/>
      <c r="D141" s="316">
        <f t="shared" si="15"/>
        <v>1133</v>
      </c>
      <c r="E141" s="316">
        <v>1</v>
      </c>
      <c r="F141" s="316"/>
      <c r="G141" s="316"/>
      <c r="H141" s="316"/>
      <c r="I141" s="316"/>
      <c r="J141" s="316"/>
      <c r="K141" s="316">
        <f t="shared" si="16"/>
        <v>1132</v>
      </c>
      <c r="L141" s="316">
        <v>1072</v>
      </c>
      <c r="M141" s="316">
        <v>60</v>
      </c>
      <c r="N141" s="272"/>
    </row>
    <row r="142" spans="1:14" s="229" customFormat="1" hidden="1" x14ac:dyDescent="0.25">
      <c r="A142" s="271" t="s">
        <v>372</v>
      </c>
      <c r="B142" s="313" t="s">
        <v>309</v>
      </c>
      <c r="C142" s="272"/>
      <c r="D142" s="316">
        <f t="shared" si="15"/>
        <v>627.5</v>
      </c>
      <c r="E142" s="316">
        <v>2</v>
      </c>
      <c r="F142" s="316"/>
      <c r="G142" s="316"/>
      <c r="H142" s="316"/>
      <c r="I142" s="316"/>
      <c r="J142" s="316"/>
      <c r="K142" s="316">
        <f t="shared" si="16"/>
        <v>625.5</v>
      </c>
      <c r="L142" s="316">
        <v>565.5</v>
      </c>
      <c r="M142" s="316">
        <v>60</v>
      </c>
      <c r="N142" s="272"/>
    </row>
    <row r="143" spans="1:14" s="229" customFormat="1" hidden="1" x14ac:dyDescent="0.25">
      <c r="A143" s="271" t="s">
        <v>374</v>
      </c>
      <c r="B143" s="313" t="s">
        <v>310</v>
      </c>
      <c r="C143" s="272"/>
      <c r="D143" s="316">
        <f t="shared" si="15"/>
        <v>926.5</v>
      </c>
      <c r="E143" s="316">
        <v>0.5</v>
      </c>
      <c r="F143" s="316"/>
      <c r="G143" s="316"/>
      <c r="H143" s="316"/>
      <c r="I143" s="316"/>
      <c r="J143" s="316"/>
      <c r="K143" s="316">
        <f t="shared" si="16"/>
        <v>926</v>
      </c>
      <c r="L143" s="316">
        <v>866</v>
      </c>
      <c r="M143" s="316">
        <v>60</v>
      </c>
      <c r="N143" s="272"/>
    </row>
    <row r="144" spans="1:14" s="229" customFormat="1" hidden="1" x14ac:dyDescent="0.25">
      <c r="A144" s="271" t="s">
        <v>375</v>
      </c>
      <c r="B144" s="313" t="s">
        <v>227</v>
      </c>
      <c r="C144" s="272"/>
      <c r="D144" s="316">
        <f t="shared" si="15"/>
        <v>945</v>
      </c>
      <c r="E144" s="316">
        <v>945</v>
      </c>
      <c r="F144" s="316"/>
      <c r="G144" s="316"/>
      <c r="H144" s="316"/>
      <c r="I144" s="316"/>
      <c r="J144" s="316"/>
      <c r="K144" s="316">
        <f t="shared" si="16"/>
        <v>0</v>
      </c>
      <c r="L144" s="316"/>
      <c r="M144" s="316"/>
      <c r="N144" s="272"/>
    </row>
    <row r="145" spans="1:16" s="229" customFormat="1" hidden="1" x14ac:dyDescent="0.25">
      <c r="A145" s="271" t="s">
        <v>393</v>
      </c>
      <c r="B145" s="313" t="s">
        <v>338</v>
      </c>
      <c r="C145" s="272"/>
      <c r="D145" s="316">
        <f t="shared" si="15"/>
        <v>11753.2</v>
      </c>
      <c r="E145" s="316"/>
      <c r="F145" s="316"/>
      <c r="G145" s="316"/>
      <c r="H145" s="316"/>
      <c r="I145" s="316"/>
      <c r="J145" s="316"/>
      <c r="K145" s="316">
        <f t="shared" si="16"/>
        <v>11753.2</v>
      </c>
      <c r="L145" s="316">
        <v>11753.2</v>
      </c>
      <c r="M145" s="316"/>
      <c r="N145" s="272"/>
      <c r="P145" s="315">
        <f>16327-L135</f>
        <v>0</v>
      </c>
    </row>
    <row r="146" spans="1:16" s="229" customFormat="1" ht="47.25" x14ac:dyDescent="0.25">
      <c r="A146" s="156" t="s">
        <v>4</v>
      </c>
      <c r="B146" s="311" t="s">
        <v>286</v>
      </c>
      <c r="C146" s="311"/>
      <c r="D146" s="328">
        <f t="shared" ref="D146:D151" si="17">SUM(E146:K146)</f>
        <v>0</v>
      </c>
      <c r="E146" s="328"/>
      <c r="F146" s="336"/>
      <c r="G146" s="328"/>
      <c r="H146" s="328"/>
      <c r="I146" s="328"/>
      <c r="J146" s="328"/>
      <c r="K146" s="272">
        <f>SUM(L146:M146)</f>
        <v>0</v>
      </c>
      <c r="L146" s="272"/>
      <c r="M146" s="272"/>
      <c r="N146" s="272"/>
    </row>
    <row r="147" spans="1:16" s="229" customFormat="1" ht="31.5" x14ac:dyDescent="0.25">
      <c r="A147" s="156" t="s">
        <v>12</v>
      </c>
      <c r="B147" s="311" t="s">
        <v>287</v>
      </c>
      <c r="C147" s="311"/>
      <c r="D147" s="328">
        <f t="shared" si="17"/>
        <v>0</v>
      </c>
      <c r="E147" s="328"/>
      <c r="F147" s="336"/>
      <c r="G147" s="328"/>
      <c r="H147" s="328"/>
      <c r="I147" s="328"/>
      <c r="J147" s="328"/>
      <c r="K147" s="272">
        <f>SUM(L147:M147)</f>
        <v>0</v>
      </c>
      <c r="L147" s="272"/>
      <c r="M147" s="272"/>
      <c r="N147" s="272"/>
    </row>
    <row r="148" spans="1:16" s="229" customFormat="1" x14ac:dyDescent="0.25">
      <c r="A148" s="156" t="s">
        <v>10</v>
      </c>
      <c r="B148" s="311" t="s">
        <v>50</v>
      </c>
      <c r="C148" s="311"/>
      <c r="D148" s="328"/>
      <c r="E148" s="328"/>
      <c r="F148" s="336"/>
      <c r="G148" s="328"/>
      <c r="H148" s="328"/>
      <c r="I148" s="336">
        <v>8750.23</v>
      </c>
      <c r="J148" s="328"/>
      <c r="K148" s="328">
        <f>SUM(L148:M148)</f>
        <v>0</v>
      </c>
      <c r="L148" s="328"/>
      <c r="M148" s="328"/>
      <c r="N148" s="328"/>
    </row>
    <row r="149" spans="1:16" s="229" customFormat="1" ht="31.5" x14ac:dyDescent="0.25">
      <c r="A149" s="156" t="s">
        <v>33</v>
      </c>
      <c r="B149" s="311" t="s">
        <v>49</v>
      </c>
      <c r="C149" s="311"/>
      <c r="D149" s="328">
        <f t="shared" si="17"/>
        <v>0</v>
      </c>
      <c r="E149" s="328"/>
      <c r="F149" s="336"/>
      <c r="G149" s="328"/>
      <c r="H149" s="328"/>
      <c r="I149" s="328"/>
      <c r="J149" s="328"/>
      <c r="K149" s="328">
        <f>SUM(L149:M149)</f>
        <v>0</v>
      </c>
      <c r="L149" s="328"/>
      <c r="M149" s="328"/>
      <c r="N149" s="328"/>
    </row>
    <row r="150" spans="1:16" s="229" customFormat="1" ht="47.25" x14ac:dyDescent="0.25">
      <c r="A150" s="156" t="s">
        <v>288</v>
      </c>
      <c r="B150" s="311" t="s">
        <v>289</v>
      </c>
      <c r="C150" s="311"/>
      <c r="D150" s="328">
        <f t="shared" si="17"/>
        <v>0</v>
      </c>
      <c r="E150" s="328"/>
      <c r="F150" s="336"/>
      <c r="G150" s="328"/>
      <c r="H150" s="328"/>
      <c r="I150" s="328"/>
      <c r="J150" s="328"/>
      <c r="K150" s="328">
        <f>SUM(L150:M150)</f>
        <v>0</v>
      </c>
      <c r="L150" s="328"/>
      <c r="M150" s="328"/>
      <c r="N150" s="328"/>
    </row>
    <row r="151" spans="1:16" s="229" customFormat="1" ht="31.5" x14ac:dyDescent="0.25">
      <c r="A151" s="156" t="s">
        <v>32</v>
      </c>
      <c r="B151" s="311" t="s">
        <v>47</v>
      </c>
      <c r="C151" s="311"/>
      <c r="D151" s="328">
        <f t="shared" si="17"/>
        <v>0</v>
      </c>
      <c r="E151" s="328"/>
      <c r="F151" s="336"/>
      <c r="G151" s="328"/>
      <c r="H151" s="328"/>
      <c r="I151" s="328"/>
      <c r="J151" s="328"/>
      <c r="K151" s="328"/>
      <c r="L151" s="328"/>
      <c r="M151" s="328"/>
      <c r="N151" s="328"/>
    </row>
    <row r="152" spans="1:16" hidden="1" x14ac:dyDescent="0.25">
      <c r="A152" s="337" t="s">
        <v>604</v>
      </c>
      <c r="B152" s="338"/>
      <c r="C152" s="338"/>
      <c r="D152" s="339"/>
      <c r="E152" s="339"/>
      <c r="F152" s="340"/>
      <c r="G152" s="339"/>
      <c r="H152" s="339"/>
      <c r="I152" s="339"/>
      <c r="J152" s="339"/>
      <c r="K152" s="339"/>
      <c r="L152" s="339"/>
      <c r="M152" s="339"/>
      <c r="N152" s="339"/>
    </row>
    <row r="153" spans="1:16" hidden="1" x14ac:dyDescent="0.25">
      <c r="A153" s="341" t="s">
        <v>290</v>
      </c>
      <c r="B153" s="338"/>
      <c r="C153" s="338"/>
      <c r="D153" s="339"/>
      <c r="E153" s="339"/>
      <c r="F153" s="340"/>
      <c r="G153" s="339"/>
      <c r="H153" s="339"/>
      <c r="I153" s="339"/>
      <c r="J153" s="339"/>
      <c r="K153" s="339"/>
      <c r="L153" s="339"/>
      <c r="M153" s="339"/>
      <c r="N153" s="339"/>
    </row>
    <row r="154" spans="1:16" hidden="1" x14ac:dyDescent="0.25">
      <c r="A154" s="342"/>
      <c r="B154" s="342"/>
      <c r="C154" s="342"/>
      <c r="D154" s="343"/>
      <c r="E154" s="343"/>
      <c r="F154" s="344"/>
      <c r="G154" s="343"/>
      <c r="H154" s="343"/>
      <c r="I154" s="343"/>
      <c r="J154" s="343"/>
      <c r="K154" s="343"/>
      <c r="L154" s="343"/>
      <c r="M154" s="343"/>
      <c r="N154" s="343"/>
    </row>
  </sheetData>
  <mergeCells count="17">
    <mergeCell ref="A3:N3"/>
    <mergeCell ref="A4:N4"/>
    <mergeCell ref="A1:N1"/>
    <mergeCell ref="A5:N5"/>
    <mergeCell ref="A6:A7"/>
    <mergeCell ref="B6:B7"/>
    <mergeCell ref="C6:C7"/>
    <mergeCell ref="D6:D7"/>
    <mergeCell ref="E6:E7"/>
    <mergeCell ref="F6:F7"/>
    <mergeCell ref="G6:G7"/>
    <mergeCell ref="H6:H7"/>
    <mergeCell ref="I6:I7"/>
    <mergeCell ref="J6:J7"/>
    <mergeCell ref="K6:M6"/>
    <mergeCell ref="N6:N7"/>
    <mergeCell ref="A2:N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M68"/>
  <sheetViews>
    <sheetView workbookViewId="0">
      <selection sqref="A1:XFD1"/>
    </sheetView>
  </sheetViews>
  <sheetFormatPr defaultColWidth="9.140625" defaultRowHeight="15" outlineLevelRow="1" x14ac:dyDescent="0.25"/>
  <cols>
    <col min="1" max="1" width="4.85546875" style="1" customWidth="1"/>
    <col min="2" max="2" width="44.7109375" style="1" customWidth="1"/>
    <col min="3" max="4" width="10.85546875" style="1" customWidth="1"/>
    <col min="5" max="5" width="10.85546875" style="9" customWidth="1"/>
    <col min="6" max="6" width="8" style="1" customWidth="1"/>
    <col min="7" max="7" width="10.85546875" style="1" customWidth="1"/>
    <col min="8" max="8" width="9.28515625" style="1" customWidth="1"/>
    <col min="9" max="9" width="10.85546875" style="1" customWidth="1"/>
    <col min="10" max="10" width="9.7109375" style="1" customWidth="1"/>
    <col min="11" max="11" width="9.140625" style="1" customWidth="1"/>
    <col min="12" max="16384" width="9.140625" style="1"/>
  </cols>
  <sheetData>
    <row r="1" spans="1:13" outlineLevel="1" x14ac:dyDescent="0.25">
      <c r="A1" s="8"/>
      <c r="C1" s="7"/>
      <c r="K1" s="7" t="s">
        <v>109</v>
      </c>
    </row>
    <row r="2" spans="1:13" outlineLevel="1" x14ac:dyDescent="0.25"/>
    <row r="3" spans="1:13" ht="18.75" outlineLevel="1" x14ac:dyDescent="0.25">
      <c r="A3" s="656" t="s">
        <v>108</v>
      </c>
      <c r="B3" s="656"/>
      <c r="C3" s="656"/>
      <c r="D3" s="656"/>
      <c r="E3" s="656"/>
      <c r="F3" s="656"/>
      <c r="G3" s="656"/>
      <c r="H3" s="656"/>
      <c r="I3" s="656"/>
      <c r="J3" s="656"/>
      <c r="K3" s="656"/>
    </row>
    <row r="4" spans="1:13" ht="16.5" customHeight="1" outlineLevel="1" x14ac:dyDescent="0.25">
      <c r="A4" s="676" t="s">
        <v>31</v>
      </c>
      <c r="B4" s="676"/>
      <c r="C4" s="676"/>
      <c r="D4" s="676"/>
      <c r="E4" s="676"/>
      <c r="F4" s="676"/>
      <c r="G4" s="676"/>
      <c r="H4" s="676"/>
      <c r="I4" s="676"/>
      <c r="J4" s="676"/>
      <c r="K4" s="676"/>
    </row>
    <row r="5" spans="1:13" ht="16.5" customHeight="1" outlineLevel="1" x14ac:dyDescent="0.25">
      <c r="A5" s="676" t="str">
        <f>'73 ĐT-NS'!A5:C5</f>
        <v>(Kèm theo Quyết định số       /QĐ-UBND ngày      /        /2025 của UBND huyện Đăk Tô)</v>
      </c>
      <c r="B5" s="676"/>
      <c r="C5" s="676"/>
      <c r="D5" s="676"/>
      <c r="E5" s="676"/>
      <c r="F5" s="676"/>
      <c r="G5" s="676"/>
      <c r="H5" s="676"/>
      <c r="I5" s="676"/>
      <c r="J5" s="676"/>
      <c r="K5" s="676"/>
    </row>
    <row r="6" spans="1:13" ht="16.5" customHeight="1" outlineLevel="1" x14ac:dyDescent="0.25">
      <c r="A6" s="676" t="s">
        <v>229</v>
      </c>
      <c r="B6" s="676"/>
      <c r="C6" s="676"/>
      <c r="D6" s="676"/>
      <c r="E6" s="676"/>
      <c r="F6" s="676"/>
      <c r="G6" s="676"/>
      <c r="H6" s="676"/>
      <c r="I6" s="676"/>
      <c r="J6" s="676"/>
      <c r="K6" s="676"/>
    </row>
    <row r="7" spans="1:13" outlineLevel="1" x14ac:dyDescent="0.25">
      <c r="K7" s="6" t="s">
        <v>30</v>
      </c>
    </row>
    <row r="8" spans="1:13" s="45" customFormat="1" ht="24.75" customHeight="1" x14ac:dyDescent="0.25">
      <c r="A8" s="695" t="s">
        <v>29</v>
      </c>
      <c r="B8" s="695" t="s">
        <v>107</v>
      </c>
      <c r="C8" s="695" t="s">
        <v>106</v>
      </c>
      <c r="D8" s="694" t="s">
        <v>105</v>
      </c>
      <c r="E8" s="696" t="s">
        <v>104</v>
      </c>
      <c r="F8" s="695" t="s">
        <v>50</v>
      </c>
      <c r="G8" s="695" t="s">
        <v>49</v>
      </c>
      <c r="H8" s="694" t="s">
        <v>103</v>
      </c>
      <c r="I8" s="694"/>
      <c r="J8" s="694"/>
      <c r="K8" s="695" t="s">
        <v>47</v>
      </c>
    </row>
    <row r="9" spans="1:13" s="45" customFormat="1" ht="86.25" customHeight="1" x14ac:dyDescent="0.25">
      <c r="A9" s="695"/>
      <c r="B9" s="695"/>
      <c r="C9" s="695"/>
      <c r="D9" s="694"/>
      <c r="E9" s="696"/>
      <c r="F9" s="695"/>
      <c r="G9" s="695"/>
      <c r="H9" s="46" t="s">
        <v>100</v>
      </c>
      <c r="I9" s="46" t="s">
        <v>102</v>
      </c>
      <c r="J9" s="46" t="s">
        <v>101</v>
      </c>
      <c r="K9" s="695"/>
    </row>
    <row r="10" spans="1:13" s="42" customFormat="1" ht="17.25" customHeight="1" x14ac:dyDescent="0.25">
      <c r="A10" s="43" t="s">
        <v>22</v>
      </c>
      <c r="B10" s="43" t="s">
        <v>8</v>
      </c>
      <c r="C10" s="43">
        <v>1</v>
      </c>
      <c r="D10" s="43">
        <v>2</v>
      </c>
      <c r="E10" s="44">
        <v>3</v>
      </c>
      <c r="F10" s="43">
        <v>4</v>
      </c>
      <c r="G10" s="43">
        <v>5</v>
      </c>
      <c r="H10" s="43">
        <v>6</v>
      </c>
      <c r="I10" s="43">
        <v>7</v>
      </c>
      <c r="J10" s="43">
        <v>8</v>
      </c>
      <c r="K10" s="43">
        <v>9</v>
      </c>
    </row>
    <row r="11" spans="1:13" s="42" customFormat="1" ht="17.25" customHeight="1" x14ac:dyDescent="0.25">
      <c r="A11" s="43"/>
      <c r="B11" s="43"/>
      <c r="C11" s="43"/>
      <c r="D11" s="43"/>
      <c r="E11" s="44"/>
      <c r="F11" s="43"/>
      <c r="G11" s="43"/>
      <c r="H11" s="43"/>
      <c r="I11" s="43"/>
      <c r="J11" s="43"/>
      <c r="K11" s="43"/>
    </row>
    <row r="12" spans="1:13" ht="16.5" customHeight="1" x14ac:dyDescent="0.25">
      <c r="A12" s="5"/>
      <c r="B12" s="5" t="s">
        <v>100</v>
      </c>
      <c r="C12" s="3" t="e">
        <f t="shared" ref="C12:K12" si="0">C13+C62+C63+C64+C65</f>
        <v>#REF!</v>
      </c>
      <c r="D12" s="40">
        <f t="shared" si="0"/>
        <v>12037</v>
      </c>
      <c r="E12" s="41">
        <f t="shared" si="0"/>
        <v>206832.61000000004</v>
      </c>
      <c r="F12" s="39" t="e">
        <f t="shared" si="0"/>
        <v>#REF!</v>
      </c>
      <c r="G12" s="39" t="e">
        <f t="shared" si="0"/>
        <v>#REF!</v>
      </c>
      <c r="H12" s="40">
        <f t="shared" si="0"/>
        <v>0</v>
      </c>
      <c r="I12" s="40">
        <f t="shared" si="0"/>
        <v>0</v>
      </c>
      <c r="J12" s="40">
        <f t="shared" si="0"/>
        <v>0</v>
      </c>
      <c r="K12" s="39">
        <f t="shared" si="0"/>
        <v>0</v>
      </c>
      <c r="M12" s="9" t="s">
        <v>23</v>
      </c>
    </row>
    <row r="13" spans="1:13" ht="16.5" customHeight="1" x14ac:dyDescent="0.25">
      <c r="A13" s="38" t="s">
        <v>6</v>
      </c>
      <c r="B13" s="37" t="s">
        <v>99</v>
      </c>
      <c r="C13" s="34">
        <f t="shared" ref="C13:K13" si="1">SUM(C14:C61)</f>
        <v>218869.61000000004</v>
      </c>
      <c r="D13" s="35">
        <f t="shared" si="1"/>
        <v>12037</v>
      </c>
      <c r="E13" s="36">
        <f t="shared" si="1"/>
        <v>206832.61000000004</v>
      </c>
      <c r="F13" s="34">
        <f t="shared" si="1"/>
        <v>0</v>
      </c>
      <c r="G13" s="34">
        <f t="shared" si="1"/>
        <v>0</v>
      </c>
      <c r="H13" s="35">
        <f t="shared" si="1"/>
        <v>0</v>
      </c>
      <c r="I13" s="35">
        <f t="shared" si="1"/>
        <v>0</v>
      </c>
      <c r="J13" s="35">
        <f t="shared" si="1"/>
        <v>0</v>
      </c>
      <c r="K13" s="34">
        <f t="shared" si="1"/>
        <v>0</v>
      </c>
    </row>
    <row r="14" spans="1:13" s="9" customFormat="1" ht="16.5" customHeight="1" x14ac:dyDescent="0.25">
      <c r="A14" s="26">
        <v>1</v>
      </c>
      <c r="B14" s="31" t="s">
        <v>98</v>
      </c>
      <c r="C14" s="30">
        <f t="shared" ref="C14:C44" si="2">D14+E14+F14+G14+H14+K14</f>
        <v>4950.97</v>
      </c>
      <c r="D14" s="23"/>
      <c r="E14" s="24">
        <v>4950.97</v>
      </c>
      <c r="F14" s="22"/>
      <c r="G14" s="22"/>
      <c r="H14" s="23"/>
      <c r="I14" s="23"/>
      <c r="J14" s="23"/>
      <c r="K14" s="22"/>
    </row>
    <row r="15" spans="1:13" s="9" customFormat="1" ht="16.5" customHeight="1" x14ac:dyDescent="0.25">
      <c r="A15" s="26">
        <v>2</v>
      </c>
      <c r="B15" s="31" t="s">
        <v>97</v>
      </c>
      <c r="C15" s="30">
        <f t="shared" si="2"/>
        <v>7972.98</v>
      </c>
      <c r="D15" s="23"/>
      <c r="E15" s="24">
        <v>7972.98</v>
      </c>
      <c r="F15" s="22"/>
      <c r="G15" s="22"/>
      <c r="H15" s="23"/>
      <c r="I15" s="23"/>
      <c r="J15" s="23"/>
      <c r="K15" s="22"/>
    </row>
    <row r="16" spans="1:13" s="9" customFormat="1" ht="16.5" customHeight="1" x14ac:dyDescent="0.25">
      <c r="A16" s="26">
        <v>3</v>
      </c>
      <c r="B16" s="31" t="s">
        <v>96</v>
      </c>
      <c r="C16" s="30">
        <f t="shared" si="2"/>
        <v>464.22</v>
      </c>
      <c r="D16" s="23"/>
      <c r="E16" s="24">
        <v>464.22</v>
      </c>
      <c r="F16" s="22"/>
      <c r="G16" s="22"/>
      <c r="H16" s="23"/>
      <c r="I16" s="23"/>
      <c r="J16" s="23"/>
      <c r="K16" s="22"/>
    </row>
    <row r="17" spans="1:11" s="9" customFormat="1" ht="16.5" customHeight="1" x14ac:dyDescent="0.25">
      <c r="A17" s="26">
        <v>4</v>
      </c>
      <c r="B17" s="31" t="s">
        <v>95</v>
      </c>
      <c r="C17" s="30">
        <f t="shared" si="2"/>
        <v>493.83</v>
      </c>
      <c r="D17" s="23"/>
      <c r="E17" s="24">
        <v>493.83</v>
      </c>
      <c r="F17" s="22"/>
      <c r="G17" s="22"/>
      <c r="H17" s="23"/>
      <c r="I17" s="23"/>
      <c r="J17" s="23"/>
      <c r="K17" s="22"/>
    </row>
    <row r="18" spans="1:11" s="9" customFormat="1" ht="16.5" customHeight="1" x14ac:dyDescent="0.25">
      <c r="A18" s="26">
        <v>5</v>
      </c>
      <c r="B18" s="31" t="s">
        <v>94</v>
      </c>
      <c r="C18" s="30">
        <f t="shared" si="2"/>
        <v>2531.77</v>
      </c>
      <c r="D18" s="23"/>
      <c r="E18" s="24">
        <v>2531.77</v>
      </c>
      <c r="F18" s="22"/>
      <c r="G18" s="22"/>
      <c r="H18" s="23"/>
      <c r="I18" s="23"/>
      <c r="J18" s="23"/>
      <c r="K18" s="22"/>
    </row>
    <row r="19" spans="1:11" s="9" customFormat="1" ht="16.5" customHeight="1" x14ac:dyDescent="0.25">
      <c r="A19" s="26">
        <v>6</v>
      </c>
      <c r="B19" s="31" t="s">
        <v>93</v>
      </c>
      <c r="C19" s="30">
        <f t="shared" si="2"/>
        <v>2428.62</v>
      </c>
      <c r="D19" s="23"/>
      <c r="E19" s="24">
        <v>2428.62</v>
      </c>
      <c r="F19" s="22"/>
      <c r="G19" s="22"/>
      <c r="H19" s="23"/>
      <c r="I19" s="23"/>
      <c r="J19" s="23"/>
      <c r="K19" s="22"/>
    </row>
    <row r="20" spans="1:11" s="9" customFormat="1" ht="16.5" customHeight="1" x14ac:dyDescent="0.25">
      <c r="A20" s="26">
        <v>7</v>
      </c>
      <c r="B20" s="31" t="s">
        <v>92</v>
      </c>
      <c r="C20" s="30">
        <f t="shared" si="2"/>
        <v>1776.35</v>
      </c>
      <c r="D20" s="23"/>
      <c r="E20" s="24">
        <v>1776.35</v>
      </c>
      <c r="F20" s="22"/>
      <c r="G20" s="22"/>
      <c r="H20" s="23">
        <f t="shared" ref="H20:H45" si="3">I20+J20</f>
        <v>0</v>
      </c>
      <c r="I20" s="23"/>
      <c r="J20" s="23"/>
      <c r="K20" s="22"/>
    </row>
    <row r="21" spans="1:11" s="9" customFormat="1" ht="16.5" customHeight="1" x14ac:dyDescent="0.25">
      <c r="A21" s="26">
        <v>8</v>
      </c>
      <c r="B21" s="31" t="s">
        <v>91</v>
      </c>
      <c r="C21" s="30">
        <f t="shared" si="2"/>
        <v>782.2</v>
      </c>
      <c r="D21" s="23"/>
      <c r="E21" s="24">
        <v>782.2</v>
      </c>
      <c r="F21" s="22"/>
      <c r="G21" s="22"/>
      <c r="H21" s="23">
        <f t="shared" si="3"/>
        <v>0</v>
      </c>
      <c r="I21" s="23"/>
      <c r="J21" s="23"/>
      <c r="K21" s="22"/>
    </row>
    <row r="22" spans="1:11" s="9" customFormat="1" ht="16.5" customHeight="1" x14ac:dyDescent="0.25">
      <c r="A22" s="26">
        <v>9</v>
      </c>
      <c r="B22" s="31" t="s">
        <v>90</v>
      </c>
      <c r="C22" s="30">
        <f t="shared" si="2"/>
        <v>609.02</v>
      </c>
      <c r="D22" s="23"/>
      <c r="E22" s="24">
        <v>609.02</v>
      </c>
      <c r="F22" s="22"/>
      <c r="G22" s="22"/>
      <c r="H22" s="23">
        <f t="shared" si="3"/>
        <v>0</v>
      </c>
      <c r="I22" s="23"/>
      <c r="J22" s="23"/>
      <c r="K22" s="22"/>
    </row>
    <row r="23" spans="1:11" s="9" customFormat="1" ht="16.5" customHeight="1" x14ac:dyDescent="0.25">
      <c r="A23" s="26">
        <v>10</v>
      </c>
      <c r="B23" s="31" t="s">
        <v>89</v>
      </c>
      <c r="C23" s="30">
        <f t="shared" si="2"/>
        <v>537.49</v>
      </c>
      <c r="D23" s="23"/>
      <c r="E23" s="24">
        <v>537.49</v>
      </c>
      <c r="F23" s="22"/>
      <c r="G23" s="22"/>
      <c r="H23" s="23">
        <f t="shared" si="3"/>
        <v>0</v>
      </c>
      <c r="I23" s="23"/>
      <c r="J23" s="23"/>
      <c r="K23" s="22"/>
    </row>
    <row r="24" spans="1:11" s="9" customFormat="1" ht="16.5" customHeight="1" x14ac:dyDescent="0.25">
      <c r="A24" s="26">
        <v>11</v>
      </c>
      <c r="B24" s="31" t="s">
        <v>88</v>
      </c>
      <c r="C24" s="30">
        <f t="shared" si="2"/>
        <v>457.08</v>
      </c>
      <c r="D24" s="23"/>
      <c r="E24" s="24">
        <v>457.08</v>
      </c>
      <c r="F24" s="22"/>
      <c r="G24" s="22"/>
      <c r="H24" s="23">
        <f t="shared" si="3"/>
        <v>0</v>
      </c>
      <c r="I24" s="23"/>
      <c r="J24" s="23"/>
      <c r="K24" s="22"/>
    </row>
    <row r="25" spans="1:11" s="9" customFormat="1" ht="16.5" customHeight="1" x14ac:dyDescent="0.25">
      <c r="A25" s="26">
        <v>12</v>
      </c>
      <c r="B25" s="31" t="s">
        <v>87</v>
      </c>
      <c r="C25" s="30">
        <f t="shared" si="2"/>
        <v>187.67</v>
      </c>
      <c r="D25" s="23"/>
      <c r="E25" s="24">
        <v>187.67</v>
      </c>
      <c r="F25" s="22"/>
      <c r="G25" s="22"/>
      <c r="H25" s="23">
        <f t="shared" si="3"/>
        <v>0</v>
      </c>
      <c r="I25" s="23"/>
      <c r="J25" s="23"/>
      <c r="K25" s="22"/>
    </row>
    <row r="26" spans="1:11" s="9" customFormat="1" ht="16.5" customHeight="1" x14ac:dyDescent="0.25">
      <c r="A26" s="26">
        <v>13</v>
      </c>
      <c r="B26" s="31" t="s">
        <v>86</v>
      </c>
      <c r="C26" s="30">
        <f t="shared" si="2"/>
        <v>1697.28</v>
      </c>
      <c r="D26" s="23"/>
      <c r="E26" s="24">
        <v>1697.28</v>
      </c>
      <c r="F26" s="22"/>
      <c r="G26" s="22"/>
      <c r="H26" s="23">
        <f t="shared" si="3"/>
        <v>0</v>
      </c>
      <c r="I26" s="23"/>
      <c r="J26" s="23"/>
      <c r="K26" s="22"/>
    </row>
    <row r="27" spans="1:11" s="9" customFormat="1" ht="16.5" customHeight="1" x14ac:dyDescent="0.25">
      <c r="A27" s="26">
        <v>14</v>
      </c>
      <c r="B27" s="31" t="s">
        <v>85</v>
      </c>
      <c r="C27" s="30">
        <f t="shared" si="2"/>
        <v>8542.35</v>
      </c>
      <c r="D27" s="23"/>
      <c r="E27" s="24">
        <v>8542.35</v>
      </c>
      <c r="F27" s="22"/>
      <c r="G27" s="22"/>
      <c r="H27" s="23">
        <f t="shared" si="3"/>
        <v>0</v>
      </c>
      <c r="I27" s="23">
        <v>0</v>
      </c>
      <c r="J27" s="23"/>
      <c r="K27" s="22"/>
    </row>
    <row r="28" spans="1:11" s="9" customFormat="1" ht="16.5" customHeight="1" x14ac:dyDescent="0.25">
      <c r="A28" s="26">
        <v>15</v>
      </c>
      <c r="B28" s="31" t="s">
        <v>84</v>
      </c>
      <c r="C28" s="30">
        <f t="shared" si="2"/>
        <v>1099.0899999999999</v>
      </c>
      <c r="D28" s="23"/>
      <c r="E28" s="24">
        <v>1099.0899999999999</v>
      </c>
      <c r="F28" s="22"/>
      <c r="G28" s="22"/>
      <c r="H28" s="23">
        <f t="shared" si="3"/>
        <v>0</v>
      </c>
      <c r="I28" s="23"/>
      <c r="J28" s="23"/>
      <c r="K28" s="22"/>
    </row>
    <row r="29" spans="1:11" s="9" customFormat="1" ht="16.5" customHeight="1" x14ac:dyDescent="0.25">
      <c r="A29" s="26">
        <v>16</v>
      </c>
      <c r="B29" s="31" t="s">
        <v>83</v>
      </c>
      <c r="C29" s="30">
        <f t="shared" si="2"/>
        <v>1905.8000000000002</v>
      </c>
      <c r="D29" s="23"/>
      <c r="E29" s="24">
        <v>1905.8000000000002</v>
      </c>
      <c r="F29" s="22"/>
      <c r="G29" s="22"/>
      <c r="H29" s="23">
        <f t="shared" si="3"/>
        <v>0</v>
      </c>
      <c r="I29" s="23">
        <v>0</v>
      </c>
      <c r="J29" s="23"/>
      <c r="K29" s="22"/>
    </row>
    <row r="30" spans="1:11" s="9" customFormat="1" ht="30" x14ac:dyDescent="0.25">
      <c r="A30" s="26">
        <v>17</v>
      </c>
      <c r="B30" s="33" t="s">
        <v>82</v>
      </c>
      <c r="C30" s="30">
        <f t="shared" si="2"/>
        <v>0</v>
      </c>
      <c r="D30" s="23"/>
      <c r="E30" s="24"/>
      <c r="F30" s="22"/>
      <c r="G30" s="22"/>
      <c r="H30" s="32">
        <f t="shared" si="3"/>
        <v>0</v>
      </c>
      <c r="I30" s="23"/>
      <c r="J30" s="23"/>
      <c r="K30" s="22"/>
    </row>
    <row r="31" spans="1:11" s="9" customFormat="1" ht="16.5" customHeight="1" x14ac:dyDescent="0.25">
      <c r="A31" s="26">
        <v>18</v>
      </c>
      <c r="B31" s="33" t="s">
        <v>81</v>
      </c>
      <c r="C31" s="30">
        <f t="shared" si="2"/>
        <v>0</v>
      </c>
      <c r="D31" s="23"/>
      <c r="E31" s="24"/>
      <c r="F31" s="22"/>
      <c r="G31" s="22"/>
      <c r="H31" s="32">
        <f t="shared" si="3"/>
        <v>0</v>
      </c>
      <c r="I31" s="32"/>
      <c r="J31" s="32"/>
      <c r="K31" s="22"/>
    </row>
    <row r="32" spans="1:11" s="9" customFormat="1" ht="16.5" customHeight="1" x14ac:dyDescent="0.25">
      <c r="A32" s="26">
        <v>19</v>
      </c>
      <c r="B32" s="31" t="s">
        <v>80</v>
      </c>
      <c r="C32" s="30">
        <f t="shared" si="2"/>
        <v>162329.87</v>
      </c>
      <c r="D32" s="23"/>
      <c r="E32" s="24">
        <v>162329.87</v>
      </c>
      <c r="F32" s="22"/>
      <c r="G32" s="22"/>
      <c r="H32" s="23">
        <f t="shared" si="3"/>
        <v>0</v>
      </c>
      <c r="I32" s="23"/>
      <c r="J32" s="23"/>
      <c r="K32" s="22"/>
    </row>
    <row r="33" spans="1:11" s="9" customFormat="1" ht="16.5" customHeight="1" x14ac:dyDescent="0.25">
      <c r="A33" s="26">
        <v>20</v>
      </c>
      <c r="B33" s="31" t="s">
        <v>79</v>
      </c>
      <c r="C33" s="30">
        <f t="shared" si="2"/>
        <v>1115.94</v>
      </c>
      <c r="D33" s="23">
        <f>'80 (Đầu tư)'!V44</f>
        <v>0</v>
      </c>
      <c r="E33" s="24">
        <v>1115.94</v>
      </c>
      <c r="F33" s="22"/>
      <c r="G33" s="22"/>
      <c r="H33" s="23">
        <f t="shared" si="3"/>
        <v>0</v>
      </c>
      <c r="I33" s="23"/>
      <c r="J33" s="23"/>
      <c r="K33" s="22"/>
    </row>
    <row r="34" spans="1:11" s="9" customFormat="1" ht="16.5" customHeight="1" x14ac:dyDescent="0.25">
      <c r="A34" s="26">
        <v>21</v>
      </c>
      <c r="B34" s="31" t="s">
        <v>78</v>
      </c>
      <c r="C34" s="30">
        <f t="shared" si="2"/>
        <v>1142.9000000000001</v>
      </c>
      <c r="D34" s="23"/>
      <c r="E34" s="24">
        <v>1142.9000000000001</v>
      </c>
      <c r="F34" s="22"/>
      <c r="G34" s="22"/>
      <c r="H34" s="23">
        <f t="shared" si="3"/>
        <v>0</v>
      </c>
      <c r="I34" s="23"/>
      <c r="J34" s="23"/>
      <c r="K34" s="22"/>
    </row>
    <row r="35" spans="1:11" s="9" customFormat="1" ht="16.5" customHeight="1" x14ac:dyDescent="0.25">
      <c r="A35" s="26">
        <v>22</v>
      </c>
      <c r="B35" s="31" t="s">
        <v>77</v>
      </c>
      <c r="C35" s="30">
        <f t="shared" si="2"/>
        <v>736.55</v>
      </c>
      <c r="D35" s="23"/>
      <c r="E35" s="24">
        <v>736.55</v>
      </c>
      <c r="F35" s="22"/>
      <c r="G35" s="22"/>
      <c r="H35" s="23">
        <f t="shared" si="3"/>
        <v>0</v>
      </c>
      <c r="I35" s="23"/>
      <c r="J35" s="23"/>
      <c r="K35" s="22"/>
    </row>
    <row r="36" spans="1:11" s="9" customFormat="1" ht="16.5" customHeight="1" x14ac:dyDescent="0.25">
      <c r="A36" s="26">
        <v>23</v>
      </c>
      <c r="B36" s="31" t="s">
        <v>76</v>
      </c>
      <c r="C36" s="30">
        <f t="shared" si="2"/>
        <v>702.42</v>
      </c>
      <c r="D36" s="23"/>
      <c r="E36" s="24">
        <v>702.42</v>
      </c>
      <c r="F36" s="22"/>
      <c r="G36" s="22"/>
      <c r="H36" s="23">
        <f t="shared" si="3"/>
        <v>0</v>
      </c>
      <c r="I36" s="23"/>
      <c r="J36" s="23"/>
      <c r="K36" s="22"/>
    </row>
    <row r="37" spans="1:11" s="9" customFormat="1" ht="16.5" customHeight="1" x14ac:dyDescent="0.25">
      <c r="A37" s="26">
        <v>24</v>
      </c>
      <c r="B37" s="31" t="s">
        <v>75</v>
      </c>
      <c r="C37" s="30">
        <f t="shared" si="2"/>
        <v>580.14</v>
      </c>
      <c r="D37" s="23"/>
      <c r="E37" s="24">
        <v>580.14</v>
      </c>
      <c r="F37" s="22"/>
      <c r="G37" s="22"/>
      <c r="H37" s="23">
        <f t="shared" si="3"/>
        <v>0</v>
      </c>
      <c r="I37" s="23"/>
      <c r="J37" s="23"/>
      <c r="K37" s="22"/>
    </row>
    <row r="38" spans="1:11" s="9" customFormat="1" ht="16.5" customHeight="1" x14ac:dyDescent="0.25">
      <c r="A38" s="26">
        <v>25</v>
      </c>
      <c r="B38" s="31" t="s">
        <v>74</v>
      </c>
      <c r="C38" s="30">
        <f t="shared" si="2"/>
        <v>379.49</v>
      </c>
      <c r="D38" s="23"/>
      <c r="E38" s="24">
        <v>379.49</v>
      </c>
      <c r="F38" s="22"/>
      <c r="G38" s="22"/>
      <c r="H38" s="23">
        <f t="shared" si="3"/>
        <v>0</v>
      </c>
      <c r="I38" s="23"/>
      <c r="J38" s="23"/>
      <c r="K38" s="22"/>
    </row>
    <row r="39" spans="1:11" s="9" customFormat="1" ht="16.5" customHeight="1" x14ac:dyDescent="0.25">
      <c r="A39" s="26">
        <v>26</v>
      </c>
      <c r="B39" s="31" t="s">
        <v>73</v>
      </c>
      <c r="C39" s="30">
        <f t="shared" si="2"/>
        <v>124.7</v>
      </c>
      <c r="D39" s="23"/>
      <c r="E39" s="24">
        <v>124.7</v>
      </c>
      <c r="F39" s="22"/>
      <c r="G39" s="22"/>
      <c r="H39" s="23">
        <f t="shared" si="3"/>
        <v>0</v>
      </c>
      <c r="I39" s="23"/>
      <c r="J39" s="23"/>
      <c r="K39" s="22"/>
    </row>
    <row r="40" spans="1:11" s="9" customFormat="1" ht="16.5" customHeight="1" x14ac:dyDescent="0.25">
      <c r="A40" s="26">
        <v>27</v>
      </c>
      <c r="B40" s="31" t="s">
        <v>72</v>
      </c>
      <c r="C40" s="30">
        <f t="shared" si="2"/>
        <v>67.099999999999994</v>
      </c>
      <c r="D40" s="23"/>
      <c r="E40" s="24">
        <v>67.099999999999994</v>
      </c>
      <c r="F40" s="22"/>
      <c r="G40" s="22"/>
      <c r="H40" s="23">
        <f t="shared" si="3"/>
        <v>0</v>
      </c>
      <c r="I40" s="23"/>
      <c r="J40" s="23"/>
      <c r="K40" s="22"/>
    </row>
    <row r="41" spans="1:11" s="9" customFormat="1" ht="16.5" customHeight="1" x14ac:dyDescent="0.25">
      <c r="A41" s="26">
        <v>28</v>
      </c>
      <c r="B41" s="31" t="s">
        <v>71</v>
      </c>
      <c r="C41" s="30">
        <f t="shared" si="2"/>
        <v>0</v>
      </c>
      <c r="D41" s="23"/>
      <c r="E41" s="24"/>
      <c r="F41" s="22"/>
      <c r="G41" s="22"/>
      <c r="H41" s="23">
        <f t="shared" si="3"/>
        <v>0</v>
      </c>
      <c r="I41" s="23"/>
      <c r="J41" s="23"/>
      <c r="K41" s="22"/>
    </row>
    <row r="42" spans="1:11" s="9" customFormat="1" ht="16.5" customHeight="1" x14ac:dyDescent="0.25">
      <c r="A42" s="26">
        <v>29</v>
      </c>
      <c r="B42" s="31" t="s">
        <v>70</v>
      </c>
      <c r="C42" s="30">
        <f t="shared" si="2"/>
        <v>0</v>
      </c>
      <c r="D42" s="23"/>
      <c r="E42" s="24"/>
      <c r="F42" s="22"/>
      <c r="G42" s="22"/>
      <c r="H42" s="23">
        <f t="shared" si="3"/>
        <v>0</v>
      </c>
      <c r="I42" s="23"/>
      <c r="J42" s="23"/>
      <c r="K42" s="22"/>
    </row>
    <row r="43" spans="1:11" s="9" customFormat="1" ht="16.5" customHeight="1" x14ac:dyDescent="0.25">
      <c r="A43" s="26">
        <v>30</v>
      </c>
      <c r="B43" s="31" t="s">
        <v>69</v>
      </c>
      <c r="C43" s="30">
        <f t="shared" si="2"/>
        <v>653.48</v>
      </c>
      <c r="D43" s="23"/>
      <c r="E43" s="24">
        <v>653.48</v>
      </c>
      <c r="F43" s="22"/>
      <c r="G43" s="22"/>
      <c r="H43" s="23">
        <f t="shared" si="3"/>
        <v>0</v>
      </c>
      <c r="I43" s="23"/>
      <c r="J43" s="23"/>
      <c r="K43" s="22"/>
    </row>
    <row r="44" spans="1:11" s="9" customFormat="1" ht="16.5" customHeight="1" x14ac:dyDescent="0.25">
      <c r="A44" s="26">
        <v>31</v>
      </c>
      <c r="B44" s="31" t="s">
        <v>68</v>
      </c>
      <c r="C44" s="30">
        <f t="shared" si="2"/>
        <v>97.5</v>
      </c>
      <c r="D44" s="23"/>
      <c r="E44" s="24">
        <v>97.5</v>
      </c>
      <c r="F44" s="22"/>
      <c r="G44" s="22"/>
      <c r="H44" s="23">
        <f t="shared" si="3"/>
        <v>0</v>
      </c>
      <c r="I44" s="23"/>
      <c r="J44" s="23"/>
      <c r="K44" s="22"/>
    </row>
    <row r="45" spans="1:11" ht="16.5" customHeight="1" x14ac:dyDescent="0.25">
      <c r="A45" s="26">
        <v>32</v>
      </c>
      <c r="B45" s="31" t="s">
        <v>67</v>
      </c>
      <c r="C45" s="30">
        <f>D45+E45+F45+G45+H45+K45</f>
        <v>7.2</v>
      </c>
      <c r="D45" s="23">
        <f>'75 (Đầu tư)'!C13</f>
        <v>0</v>
      </c>
      <c r="E45" s="24">
        <v>7.2</v>
      </c>
      <c r="F45" s="22"/>
      <c r="G45" s="22"/>
      <c r="H45" s="23">
        <f t="shared" si="3"/>
        <v>0</v>
      </c>
      <c r="I45" s="23"/>
      <c r="J45" s="23"/>
      <c r="K45" s="22"/>
    </row>
    <row r="46" spans="1:11" ht="16.5" customHeight="1" x14ac:dyDescent="0.25">
      <c r="A46" s="26">
        <v>33</v>
      </c>
      <c r="B46" s="31" t="s">
        <v>66</v>
      </c>
      <c r="C46" s="30">
        <f t="shared" ref="C46:C63" si="4">D46+E46+F46+G46+H46+K46</f>
        <v>700</v>
      </c>
      <c r="D46" s="23"/>
      <c r="E46" s="24">
        <v>700</v>
      </c>
      <c r="F46" s="22"/>
      <c r="G46" s="22"/>
      <c r="H46" s="23">
        <f t="shared" ref="H46:H51" si="5">I46+J46</f>
        <v>0</v>
      </c>
      <c r="I46" s="23"/>
      <c r="J46" s="23"/>
      <c r="K46" s="22"/>
    </row>
    <row r="47" spans="1:11" ht="16.5" customHeight="1" x14ac:dyDescent="0.25">
      <c r="A47" s="26">
        <v>34</v>
      </c>
      <c r="B47" s="31" t="s">
        <v>65</v>
      </c>
      <c r="C47" s="30">
        <f t="shared" si="4"/>
        <v>1170</v>
      </c>
      <c r="D47" s="23"/>
      <c r="E47" s="24">
        <v>1170</v>
      </c>
      <c r="F47" s="22"/>
      <c r="G47" s="22"/>
      <c r="H47" s="23">
        <f t="shared" si="5"/>
        <v>0</v>
      </c>
      <c r="I47" s="23"/>
      <c r="J47" s="23"/>
      <c r="K47" s="22"/>
    </row>
    <row r="48" spans="1:11" ht="16.5" customHeight="1" x14ac:dyDescent="0.25">
      <c r="A48" s="26">
        <v>35</v>
      </c>
      <c r="B48" s="31" t="s">
        <v>64</v>
      </c>
      <c r="C48" s="30">
        <f t="shared" si="4"/>
        <v>498.6</v>
      </c>
      <c r="D48" s="23"/>
      <c r="E48" s="24">
        <v>498.6</v>
      </c>
      <c r="F48" s="22"/>
      <c r="G48" s="22"/>
      <c r="H48" s="23">
        <f t="shared" si="5"/>
        <v>0</v>
      </c>
      <c r="I48" s="23"/>
      <c r="J48" s="23"/>
      <c r="K48" s="22"/>
    </row>
    <row r="49" spans="1:11" ht="16.5" customHeight="1" x14ac:dyDescent="0.25">
      <c r="A49" s="26">
        <v>36</v>
      </c>
      <c r="B49" s="31" t="s">
        <v>63</v>
      </c>
      <c r="C49" s="30">
        <f t="shared" si="4"/>
        <v>0</v>
      </c>
      <c r="D49" s="23"/>
      <c r="E49" s="24"/>
      <c r="F49" s="22"/>
      <c r="G49" s="22"/>
      <c r="H49" s="23">
        <f t="shared" si="5"/>
        <v>0</v>
      </c>
      <c r="I49" s="23"/>
      <c r="J49" s="23"/>
      <c r="K49" s="22"/>
    </row>
    <row r="50" spans="1:11" ht="16.5" customHeight="1" x14ac:dyDescent="0.25">
      <c r="A50" s="26">
        <v>37</v>
      </c>
      <c r="B50" s="31" t="s">
        <v>62</v>
      </c>
      <c r="C50" s="30">
        <f t="shared" si="4"/>
        <v>90</v>
      </c>
      <c r="D50" s="23"/>
      <c r="E50" s="24">
        <v>90</v>
      </c>
      <c r="F50" s="22"/>
      <c r="G50" s="22"/>
      <c r="H50" s="23">
        <f t="shared" si="5"/>
        <v>0</v>
      </c>
      <c r="I50" s="23"/>
      <c r="J50" s="23"/>
      <c r="K50" s="22"/>
    </row>
    <row r="51" spans="1:11" ht="16.5" customHeight="1" x14ac:dyDescent="0.25">
      <c r="A51" s="26">
        <v>38</v>
      </c>
      <c r="B51" s="31" t="s">
        <v>61</v>
      </c>
      <c r="C51" s="30">
        <f t="shared" si="4"/>
        <v>0</v>
      </c>
      <c r="D51" s="23"/>
      <c r="E51" s="24"/>
      <c r="F51" s="22"/>
      <c r="G51" s="22"/>
      <c r="H51" s="23">
        <f t="shared" si="5"/>
        <v>0</v>
      </c>
      <c r="I51" s="23"/>
      <c r="J51" s="23"/>
      <c r="K51" s="22"/>
    </row>
    <row r="52" spans="1:11" ht="16.5" customHeight="1" x14ac:dyDescent="0.25">
      <c r="A52" s="26">
        <v>39</v>
      </c>
      <c r="B52" s="29" t="s">
        <v>60</v>
      </c>
      <c r="C52" s="22">
        <f t="shared" si="4"/>
        <v>0</v>
      </c>
      <c r="D52" s="23">
        <f>'75 (Đầu tư)'!K14</f>
        <v>0</v>
      </c>
      <c r="E52" s="24"/>
      <c r="F52" s="22"/>
      <c r="G52" s="22"/>
      <c r="H52" s="23"/>
      <c r="I52" s="23"/>
      <c r="J52" s="23"/>
      <c r="K52" s="22"/>
    </row>
    <row r="53" spans="1:11" ht="16.5" customHeight="1" x14ac:dyDescent="0.25">
      <c r="A53" s="26">
        <v>40</v>
      </c>
      <c r="B53" s="25" t="s">
        <v>59</v>
      </c>
      <c r="C53" s="22">
        <f t="shared" si="4"/>
        <v>0</v>
      </c>
      <c r="D53" s="23">
        <f>'75 (Đầu tư)'!K15</f>
        <v>0</v>
      </c>
      <c r="E53" s="24"/>
      <c r="F53" s="22"/>
      <c r="G53" s="22"/>
      <c r="H53" s="23"/>
      <c r="I53" s="23"/>
      <c r="J53" s="23"/>
      <c r="K53" s="22"/>
    </row>
    <row r="54" spans="1:11" ht="16.5" customHeight="1" x14ac:dyDescent="0.25">
      <c r="A54" s="26">
        <v>41</v>
      </c>
      <c r="B54" s="28" t="s">
        <v>58</v>
      </c>
      <c r="C54" s="22">
        <f t="shared" si="4"/>
        <v>1160</v>
      </c>
      <c r="D54" s="23">
        <f>'75 (Đầu tư)'!K16</f>
        <v>1160</v>
      </c>
      <c r="E54" s="24"/>
      <c r="F54" s="22"/>
      <c r="G54" s="22"/>
      <c r="H54" s="23"/>
      <c r="I54" s="23"/>
      <c r="J54" s="23"/>
      <c r="K54" s="22"/>
    </row>
    <row r="55" spans="1:11" ht="16.5" customHeight="1" x14ac:dyDescent="0.25">
      <c r="A55" s="26">
        <v>42</v>
      </c>
      <c r="B55" s="28" t="s">
        <v>57</v>
      </c>
      <c r="C55" s="22">
        <f t="shared" si="4"/>
        <v>10877</v>
      </c>
      <c r="D55" s="23">
        <f>'75 (Đầu tư)'!K17</f>
        <v>10877</v>
      </c>
      <c r="E55" s="24"/>
      <c r="F55" s="22"/>
      <c r="G55" s="22"/>
      <c r="H55" s="23"/>
      <c r="I55" s="23"/>
      <c r="J55" s="23"/>
      <c r="K55" s="22"/>
    </row>
    <row r="56" spans="1:11" ht="20.25" customHeight="1" x14ac:dyDescent="0.25">
      <c r="A56" s="26">
        <v>43</v>
      </c>
      <c r="B56" s="25" t="s">
        <v>56</v>
      </c>
      <c r="C56" s="22">
        <f t="shared" si="4"/>
        <v>0</v>
      </c>
      <c r="D56" s="23">
        <f>'75 (Đầu tư)'!K18</f>
        <v>0</v>
      </c>
      <c r="E56" s="24"/>
      <c r="F56" s="22"/>
      <c r="G56" s="22"/>
      <c r="H56" s="23"/>
      <c r="I56" s="23"/>
      <c r="J56" s="23"/>
      <c r="K56" s="22"/>
    </row>
    <row r="57" spans="1:11" ht="25.5" customHeight="1" x14ac:dyDescent="0.25">
      <c r="A57" s="26">
        <v>44</v>
      </c>
      <c r="B57" s="25" t="s">
        <v>55</v>
      </c>
      <c r="C57" s="22">
        <f t="shared" si="4"/>
        <v>0</v>
      </c>
      <c r="D57" s="23">
        <f>'75 (Đầu tư)'!K19</f>
        <v>0</v>
      </c>
      <c r="E57" s="24"/>
      <c r="F57" s="22"/>
      <c r="G57" s="22"/>
      <c r="H57" s="23"/>
      <c r="I57" s="23"/>
      <c r="J57" s="23"/>
      <c r="K57" s="22"/>
    </row>
    <row r="58" spans="1:11" ht="25.5" customHeight="1" x14ac:dyDescent="0.25">
      <c r="A58" s="26">
        <v>45</v>
      </c>
      <c r="B58" s="25" t="s">
        <v>54</v>
      </c>
      <c r="C58" s="22">
        <f t="shared" si="4"/>
        <v>0</v>
      </c>
      <c r="D58" s="23">
        <f>'75 (Đầu tư)'!K20</f>
        <v>0</v>
      </c>
      <c r="E58" s="24"/>
      <c r="F58" s="22"/>
      <c r="G58" s="22"/>
      <c r="H58" s="23"/>
      <c r="I58" s="23"/>
      <c r="J58" s="23"/>
      <c r="K58" s="22"/>
    </row>
    <row r="59" spans="1:11" ht="25.5" customHeight="1" x14ac:dyDescent="0.25">
      <c r="A59" s="26">
        <v>46</v>
      </c>
      <c r="B59" s="25" t="s">
        <v>53</v>
      </c>
      <c r="C59" s="22">
        <f t="shared" si="4"/>
        <v>0</v>
      </c>
      <c r="D59" s="27">
        <f>'75 (Đầu tư)'!K21</f>
        <v>0</v>
      </c>
      <c r="E59" s="24"/>
      <c r="F59" s="22"/>
      <c r="G59" s="22"/>
      <c r="H59" s="23"/>
      <c r="I59" s="23"/>
      <c r="J59" s="23"/>
      <c r="K59" s="22"/>
    </row>
    <row r="60" spans="1:11" ht="15.75" x14ac:dyDescent="0.25">
      <c r="A60" s="26">
        <v>47</v>
      </c>
      <c r="B60" s="25" t="s">
        <v>52</v>
      </c>
      <c r="C60" s="22">
        <f t="shared" si="4"/>
        <v>0</v>
      </c>
      <c r="D60" s="23">
        <f>'75 (Đầu tư)'!K22</f>
        <v>0</v>
      </c>
      <c r="E60" s="24"/>
      <c r="F60" s="22"/>
      <c r="G60" s="22"/>
      <c r="H60" s="23"/>
      <c r="I60" s="23"/>
      <c r="J60" s="23"/>
      <c r="K60" s="22"/>
    </row>
    <row r="61" spans="1:11" ht="15.75" x14ac:dyDescent="0.25">
      <c r="A61" s="26">
        <v>48</v>
      </c>
      <c r="B61" s="25" t="s">
        <v>51</v>
      </c>
      <c r="C61" s="22">
        <f t="shared" si="4"/>
        <v>0</v>
      </c>
      <c r="D61" s="23"/>
      <c r="E61" s="24"/>
      <c r="F61" s="22"/>
      <c r="G61" s="22"/>
      <c r="H61" s="23"/>
      <c r="I61" s="23"/>
      <c r="J61" s="23"/>
      <c r="K61" s="22"/>
    </row>
    <row r="62" spans="1:11" ht="15.75" x14ac:dyDescent="0.25">
      <c r="A62" s="18" t="s">
        <v>4</v>
      </c>
      <c r="B62" s="17" t="s">
        <v>50</v>
      </c>
      <c r="C62" s="14" t="e">
        <f t="shared" si="4"/>
        <v>#REF!</v>
      </c>
      <c r="D62" s="23"/>
      <c r="E62" s="24"/>
      <c r="F62" s="22" t="e">
        <f>'73 ĐT-NS'!#REF!</f>
        <v>#REF!</v>
      </c>
      <c r="G62" s="22"/>
      <c r="H62" s="23"/>
      <c r="I62" s="23"/>
      <c r="J62" s="23"/>
      <c r="K62" s="22"/>
    </row>
    <row r="63" spans="1:11" ht="28.5" x14ac:dyDescent="0.25">
      <c r="A63" s="18" t="s">
        <v>12</v>
      </c>
      <c r="B63" s="17" t="s">
        <v>49</v>
      </c>
      <c r="C63" s="14" t="e">
        <f t="shared" si="4"/>
        <v>#REF!</v>
      </c>
      <c r="D63" s="23"/>
      <c r="E63" s="21"/>
      <c r="F63" s="22"/>
      <c r="G63" s="22" t="e">
        <f>'73 ĐT-NS'!#REF!</f>
        <v>#REF!</v>
      </c>
      <c r="H63" s="23"/>
      <c r="I63" s="23"/>
      <c r="J63" s="23"/>
      <c r="K63" s="22"/>
    </row>
    <row r="64" spans="1:11" ht="28.5" x14ac:dyDescent="0.25">
      <c r="A64" s="18" t="s">
        <v>10</v>
      </c>
      <c r="B64" s="17" t="s">
        <v>48</v>
      </c>
      <c r="C64" s="14">
        <v>0</v>
      </c>
      <c r="D64" s="20"/>
      <c r="E64" s="21"/>
      <c r="F64" s="19"/>
      <c r="G64" s="19"/>
      <c r="H64" s="20"/>
      <c r="I64" s="20"/>
      <c r="J64" s="20"/>
      <c r="K64" s="19"/>
    </row>
    <row r="65" spans="1:11" ht="28.5" x14ac:dyDescent="0.25">
      <c r="A65" s="18" t="s">
        <v>33</v>
      </c>
      <c r="B65" s="17" t="s">
        <v>47</v>
      </c>
      <c r="C65" s="14">
        <v>0</v>
      </c>
      <c r="D65" s="15"/>
      <c r="E65" s="16"/>
      <c r="F65" s="14"/>
      <c r="G65" s="14"/>
      <c r="H65" s="15"/>
      <c r="I65" s="15"/>
      <c r="J65" s="15"/>
      <c r="K65" s="14"/>
    </row>
    <row r="66" spans="1:11" x14ac:dyDescent="0.25">
      <c r="A66" s="13"/>
      <c r="B66" s="13"/>
      <c r="C66" s="12"/>
      <c r="D66" s="10"/>
      <c r="E66" s="11"/>
      <c r="F66" s="10"/>
      <c r="G66" s="10"/>
      <c r="H66" s="10"/>
      <c r="I66" s="10"/>
      <c r="J66" s="10"/>
      <c r="K66" s="10"/>
    </row>
    <row r="68" spans="1:11" x14ac:dyDescent="0.25">
      <c r="E68" s="9" t="s">
        <v>23</v>
      </c>
    </row>
  </sheetData>
  <mergeCells count="13">
    <mergeCell ref="H8:J8"/>
    <mergeCell ref="K8:K9"/>
    <mergeCell ref="A6:K6"/>
    <mergeCell ref="A3:K3"/>
    <mergeCell ref="A4:K4"/>
    <mergeCell ref="A8:A9"/>
    <mergeCell ref="B8:B9"/>
    <mergeCell ref="C8:C9"/>
    <mergeCell ref="D8:D9"/>
    <mergeCell ref="E8:E9"/>
    <mergeCell ref="F8:F9"/>
    <mergeCell ref="A5:K5"/>
    <mergeCell ref="G8:G9"/>
  </mergeCells>
  <printOptions horizontalCentered="1"/>
  <pageMargins left="0.44" right="0.42" top="0.67" bottom="0.56999999999999995" header="0.31496062992125984" footer="0.19"/>
  <pageSetup scale="81" fitToHeight="4" orientation="landscape" r:id="rId1"/>
  <headerFooter>
    <oddFooter>&amp;C&amp;8Trang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686E0-A30E-4F30-8317-5AD36714F661}">
  <dimension ref="A1:U66"/>
  <sheetViews>
    <sheetView workbookViewId="0">
      <selection activeCell="A4" sqref="A4:XFD4"/>
    </sheetView>
  </sheetViews>
  <sheetFormatPr defaultRowHeight="15.75" x14ac:dyDescent="0.25"/>
  <cols>
    <col min="1" max="1" width="5.7109375" style="176" customWidth="1"/>
    <col min="2" max="2" width="36.5703125" style="176" customWidth="1"/>
    <col min="3" max="3" width="14.5703125" style="417" hidden="1" customWidth="1"/>
    <col min="4" max="4" width="16.28515625" style="359" customWidth="1"/>
    <col min="5" max="5" width="16.28515625" style="362" customWidth="1"/>
    <col min="6" max="6" width="17.7109375" style="363" customWidth="1"/>
    <col min="7" max="7" width="12.28515625" style="362" customWidth="1"/>
    <col min="8" max="8" width="10.85546875" style="362" customWidth="1"/>
    <col min="9" max="9" width="13.28515625" style="359" customWidth="1"/>
    <col min="10" max="10" width="12.140625" style="359" customWidth="1"/>
    <col min="11" max="12" width="13.140625" style="362" customWidth="1"/>
    <col min="13" max="13" width="14" style="362" customWidth="1"/>
    <col min="14" max="14" width="12.42578125" style="359" customWidth="1"/>
    <col min="15" max="21" width="9.140625" style="356"/>
    <col min="22" max="256" width="9.140625" style="176"/>
    <col min="257" max="257" width="5.7109375" style="176" customWidth="1"/>
    <col min="258" max="258" width="36.5703125" style="176" customWidth="1"/>
    <col min="259" max="259" width="0" style="176" hidden="1" customWidth="1"/>
    <col min="260" max="261" width="16.28515625" style="176" customWidth="1"/>
    <col min="262" max="262" width="17.7109375" style="176" customWidth="1"/>
    <col min="263" max="263" width="12.28515625" style="176" customWidth="1"/>
    <col min="264" max="264" width="10.85546875" style="176" customWidth="1"/>
    <col min="265" max="265" width="13.28515625" style="176" customWidth="1"/>
    <col min="266" max="266" width="12.140625" style="176" customWidth="1"/>
    <col min="267" max="268" width="13.140625" style="176" customWidth="1"/>
    <col min="269" max="269" width="14" style="176" customWidth="1"/>
    <col min="270" max="270" width="12.42578125" style="176" customWidth="1"/>
    <col min="271" max="512" width="9.140625" style="176"/>
    <col min="513" max="513" width="5.7109375" style="176" customWidth="1"/>
    <col min="514" max="514" width="36.5703125" style="176" customWidth="1"/>
    <col min="515" max="515" width="0" style="176" hidden="1" customWidth="1"/>
    <col min="516" max="517" width="16.28515625" style="176" customWidth="1"/>
    <col min="518" max="518" width="17.7109375" style="176" customWidth="1"/>
    <col min="519" max="519" width="12.28515625" style="176" customWidth="1"/>
    <col min="520" max="520" width="10.85546875" style="176" customWidth="1"/>
    <col min="521" max="521" width="13.28515625" style="176" customWidth="1"/>
    <col min="522" max="522" width="12.140625" style="176" customWidth="1"/>
    <col min="523" max="524" width="13.140625" style="176" customWidth="1"/>
    <col min="525" max="525" width="14" style="176" customWidth="1"/>
    <col min="526" max="526" width="12.42578125" style="176" customWidth="1"/>
    <col min="527" max="768" width="9.140625" style="176"/>
    <col min="769" max="769" width="5.7109375" style="176" customWidth="1"/>
    <col min="770" max="770" width="36.5703125" style="176" customWidth="1"/>
    <col min="771" max="771" width="0" style="176" hidden="1" customWidth="1"/>
    <col min="772" max="773" width="16.28515625" style="176" customWidth="1"/>
    <col min="774" max="774" width="17.7109375" style="176" customWidth="1"/>
    <col min="775" max="775" width="12.28515625" style="176" customWidth="1"/>
    <col min="776" max="776" width="10.85546875" style="176" customWidth="1"/>
    <col min="777" max="777" width="13.28515625" style="176" customWidth="1"/>
    <col min="778" max="778" width="12.140625" style="176" customWidth="1"/>
    <col min="779" max="780" width="13.140625" style="176" customWidth="1"/>
    <col min="781" max="781" width="14" style="176" customWidth="1"/>
    <col min="782" max="782" width="12.42578125" style="176" customWidth="1"/>
    <col min="783" max="1024" width="9.140625" style="176"/>
    <col min="1025" max="1025" width="5.7109375" style="176" customWidth="1"/>
    <col min="1026" max="1026" width="36.5703125" style="176" customWidth="1"/>
    <col min="1027" max="1027" width="0" style="176" hidden="1" customWidth="1"/>
    <col min="1028" max="1029" width="16.28515625" style="176" customWidth="1"/>
    <col min="1030" max="1030" width="17.7109375" style="176" customWidth="1"/>
    <col min="1031" max="1031" width="12.28515625" style="176" customWidth="1"/>
    <col min="1032" max="1032" width="10.85546875" style="176" customWidth="1"/>
    <col min="1033" max="1033" width="13.28515625" style="176" customWidth="1"/>
    <col min="1034" max="1034" width="12.140625" style="176" customWidth="1"/>
    <col min="1035" max="1036" width="13.140625" style="176" customWidth="1"/>
    <col min="1037" max="1037" width="14" style="176" customWidth="1"/>
    <col min="1038" max="1038" width="12.42578125" style="176" customWidth="1"/>
    <col min="1039" max="1280" width="9.140625" style="176"/>
    <col min="1281" max="1281" width="5.7109375" style="176" customWidth="1"/>
    <col min="1282" max="1282" width="36.5703125" style="176" customWidth="1"/>
    <col min="1283" max="1283" width="0" style="176" hidden="1" customWidth="1"/>
    <col min="1284" max="1285" width="16.28515625" style="176" customWidth="1"/>
    <col min="1286" max="1286" width="17.7109375" style="176" customWidth="1"/>
    <col min="1287" max="1287" width="12.28515625" style="176" customWidth="1"/>
    <col min="1288" max="1288" width="10.85546875" style="176" customWidth="1"/>
    <col min="1289" max="1289" width="13.28515625" style="176" customWidth="1"/>
    <col min="1290" max="1290" width="12.140625" style="176" customWidth="1"/>
    <col min="1291" max="1292" width="13.140625" style="176" customWidth="1"/>
    <col min="1293" max="1293" width="14" style="176" customWidth="1"/>
    <col min="1294" max="1294" width="12.42578125" style="176" customWidth="1"/>
    <col min="1295" max="1536" width="9.140625" style="176"/>
    <col min="1537" max="1537" width="5.7109375" style="176" customWidth="1"/>
    <col min="1538" max="1538" width="36.5703125" style="176" customWidth="1"/>
    <col min="1539" max="1539" width="0" style="176" hidden="1" customWidth="1"/>
    <col min="1540" max="1541" width="16.28515625" style="176" customWidth="1"/>
    <col min="1542" max="1542" width="17.7109375" style="176" customWidth="1"/>
    <col min="1543" max="1543" width="12.28515625" style="176" customWidth="1"/>
    <col min="1544" max="1544" width="10.85546875" style="176" customWidth="1"/>
    <col min="1545" max="1545" width="13.28515625" style="176" customWidth="1"/>
    <col min="1546" max="1546" width="12.140625" style="176" customWidth="1"/>
    <col min="1547" max="1548" width="13.140625" style="176" customWidth="1"/>
    <col min="1549" max="1549" width="14" style="176" customWidth="1"/>
    <col min="1550" max="1550" width="12.42578125" style="176" customWidth="1"/>
    <col min="1551" max="1792" width="9.140625" style="176"/>
    <col min="1793" max="1793" width="5.7109375" style="176" customWidth="1"/>
    <col min="1794" max="1794" width="36.5703125" style="176" customWidth="1"/>
    <col min="1795" max="1795" width="0" style="176" hidden="1" customWidth="1"/>
    <col min="1796" max="1797" width="16.28515625" style="176" customWidth="1"/>
    <col min="1798" max="1798" width="17.7109375" style="176" customWidth="1"/>
    <col min="1799" max="1799" width="12.28515625" style="176" customWidth="1"/>
    <col min="1800" max="1800" width="10.85546875" style="176" customWidth="1"/>
    <col min="1801" max="1801" width="13.28515625" style="176" customWidth="1"/>
    <col min="1802" max="1802" width="12.140625" style="176" customWidth="1"/>
    <col min="1803" max="1804" width="13.140625" style="176" customWidth="1"/>
    <col min="1805" max="1805" width="14" style="176" customWidth="1"/>
    <col min="1806" max="1806" width="12.42578125" style="176" customWidth="1"/>
    <col min="1807" max="2048" width="9.140625" style="176"/>
    <col min="2049" max="2049" width="5.7109375" style="176" customWidth="1"/>
    <col min="2050" max="2050" width="36.5703125" style="176" customWidth="1"/>
    <col min="2051" max="2051" width="0" style="176" hidden="1" customWidth="1"/>
    <col min="2052" max="2053" width="16.28515625" style="176" customWidth="1"/>
    <col min="2054" max="2054" width="17.7109375" style="176" customWidth="1"/>
    <col min="2055" max="2055" width="12.28515625" style="176" customWidth="1"/>
    <col min="2056" max="2056" width="10.85546875" style="176" customWidth="1"/>
    <col min="2057" max="2057" width="13.28515625" style="176" customWidth="1"/>
    <col min="2058" max="2058" width="12.140625" style="176" customWidth="1"/>
    <col min="2059" max="2060" width="13.140625" style="176" customWidth="1"/>
    <col min="2061" max="2061" width="14" style="176" customWidth="1"/>
    <col min="2062" max="2062" width="12.42578125" style="176" customWidth="1"/>
    <col min="2063" max="2304" width="9.140625" style="176"/>
    <col min="2305" max="2305" width="5.7109375" style="176" customWidth="1"/>
    <col min="2306" max="2306" width="36.5703125" style="176" customWidth="1"/>
    <col min="2307" max="2307" width="0" style="176" hidden="1" customWidth="1"/>
    <col min="2308" max="2309" width="16.28515625" style="176" customWidth="1"/>
    <col min="2310" max="2310" width="17.7109375" style="176" customWidth="1"/>
    <col min="2311" max="2311" width="12.28515625" style="176" customWidth="1"/>
    <col min="2312" max="2312" width="10.85546875" style="176" customWidth="1"/>
    <col min="2313" max="2313" width="13.28515625" style="176" customWidth="1"/>
    <col min="2314" max="2314" width="12.140625" style="176" customWidth="1"/>
    <col min="2315" max="2316" width="13.140625" style="176" customWidth="1"/>
    <col min="2317" max="2317" width="14" style="176" customWidth="1"/>
    <col min="2318" max="2318" width="12.42578125" style="176" customWidth="1"/>
    <col min="2319" max="2560" width="9.140625" style="176"/>
    <col min="2561" max="2561" width="5.7109375" style="176" customWidth="1"/>
    <col min="2562" max="2562" width="36.5703125" style="176" customWidth="1"/>
    <col min="2563" max="2563" width="0" style="176" hidden="1" customWidth="1"/>
    <col min="2564" max="2565" width="16.28515625" style="176" customWidth="1"/>
    <col min="2566" max="2566" width="17.7109375" style="176" customWidth="1"/>
    <col min="2567" max="2567" width="12.28515625" style="176" customWidth="1"/>
    <col min="2568" max="2568" width="10.85546875" style="176" customWidth="1"/>
    <col min="2569" max="2569" width="13.28515625" style="176" customWidth="1"/>
    <col min="2570" max="2570" width="12.140625" style="176" customWidth="1"/>
    <col min="2571" max="2572" width="13.140625" style="176" customWidth="1"/>
    <col min="2573" max="2573" width="14" style="176" customWidth="1"/>
    <col min="2574" max="2574" width="12.42578125" style="176" customWidth="1"/>
    <col min="2575" max="2816" width="9.140625" style="176"/>
    <col min="2817" max="2817" width="5.7109375" style="176" customWidth="1"/>
    <col min="2818" max="2818" width="36.5703125" style="176" customWidth="1"/>
    <col min="2819" max="2819" width="0" style="176" hidden="1" customWidth="1"/>
    <col min="2820" max="2821" width="16.28515625" style="176" customWidth="1"/>
    <col min="2822" max="2822" width="17.7109375" style="176" customWidth="1"/>
    <col min="2823" max="2823" width="12.28515625" style="176" customWidth="1"/>
    <col min="2824" max="2824" width="10.85546875" style="176" customWidth="1"/>
    <col min="2825" max="2825" width="13.28515625" style="176" customWidth="1"/>
    <col min="2826" max="2826" width="12.140625" style="176" customWidth="1"/>
    <col min="2827" max="2828" width="13.140625" style="176" customWidth="1"/>
    <col min="2829" max="2829" width="14" style="176" customWidth="1"/>
    <col min="2830" max="2830" width="12.42578125" style="176" customWidth="1"/>
    <col min="2831" max="3072" width="9.140625" style="176"/>
    <col min="3073" max="3073" width="5.7109375" style="176" customWidth="1"/>
    <col min="3074" max="3074" width="36.5703125" style="176" customWidth="1"/>
    <col min="3075" max="3075" width="0" style="176" hidden="1" customWidth="1"/>
    <col min="3076" max="3077" width="16.28515625" style="176" customWidth="1"/>
    <col min="3078" max="3078" width="17.7109375" style="176" customWidth="1"/>
    <col min="3079" max="3079" width="12.28515625" style="176" customWidth="1"/>
    <col min="3080" max="3080" width="10.85546875" style="176" customWidth="1"/>
    <col min="3081" max="3081" width="13.28515625" style="176" customWidth="1"/>
    <col min="3082" max="3082" width="12.140625" style="176" customWidth="1"/>
    <col min="3083" max="3084" width="13.140625" style="176" customWidth="1"/>
    <col min="3085" max="3085" width="14" style="176" customWidth="1"/>
    <col min="3086" max="3086" width="12.42578125" style="176" customWidth="1"/>
    <col min="3087" max="3328" width="9.140625" style="176"/>
    <col min="3329" max="3329" width="5.7109375" style="176" customWidth="1"/>
    <col min="3330" max="3330" width="36.5703125" style="176" customWidth="1"/>
    <col min="3331" max="3331" width="0" style="176" hidden="1" customWidth="1"/>
    <col min="3332" max="3333" width="16.28515625" style="176" customWidth="1"/>
    <col min="3334" max="3334" width="17.7109375" style="176" customWidth="1"/>
    <col min="3335" max="3335" width="12.28515625" style="176" customWidth="1"/>
    <col min="3336" max="3336" width="10.85546875" style="176" customWidth="1"/>
    <col min="3337" max="3337" width="13.28515625" style="176" customWidth="1"/>
    <col min="3338" max="3338" width="12.140625" style="176" customWidth="1"/>
    <col min="3339" max="3340" width="13.140625" style="176" customWidth="1"/>
    <col min="3341" max="3341" width="14" style="176" customWidth="1"/>
    <col min="3342" max="3342" width="12.42578125" style="176" customWidth="1"/>
    <col min="3343" max="3584" width="9.140625" style="176"/>
    <col min="3585" max="3585" width="5.7109375" style="176" customWidth="1"/>
    <col min="3586" max="3586" width="36.5703125" style="176" customWidth="1"/>
    <col min="3587" max="3587" width="0" style="176" hidden="1" customWidth="1"/>
    <col min="3588" max="3589" width="16.28515625" style="176" customWidth="1"/>
    <col min="3590" max="3590" width="17.7109375" style="176" customWidth="1"/>
    <col min="3591" max="3591" width="12.28515625" style="176" customWidth="1"/>
    <col min="3592" max="3592" width="10.85546875" style="176" customWidth="1"/>
    <col min="3593" max="3593" width="13.28515625" style="176" customWidth="1"/>
    <col min="3594" max="3594" width="12.140625" style="176" customWidth="1"/>
    <col min="3595" max="3596" width="13.140625" style="176" customWidth="1"/>
    <col min="3597" max="3597" width="14" style="176" customWidth="1"/>
    <col min="3598" max="3598" width="12.42578125" style="176" customWidth="1"/>
    <col min="3599" max="3840" width="9.140625" style="176"/>
    <col min="3841" max="3841" width="5.7109375" style="176" customWidth="1"/>
    <col min="3842" max="3842" width="36.5703125" style="176" customWidth="1"/>
    <col min="3843" max="3843" width="0" style="176" hidden="1" customWidth="1"/>
    <col min="3844" max="3845" width="16.28515625" style="176" customWidth="1"/>
    <col min="3846" max="3846" width="17.7109375" style="176" customWidth="1"/>
    <col min="3847" max="3847" width="12.28515625" style="176" customWidth="1"/>
    <col min="3848" max="3848" width="10.85546875" style="176" customWidth="1"/>
    <col min="3849" max="3849" width="13.28515625" style="176" customWidth="1"/>
    <col min="3850" max="3850" width="12.140625" style="176" customWidth="1"/>
    <col min="3851" max="3852" width="13.140625" style="176" customWidth="1"/>
    <col min="3853" max="3853" width="14" style="176" customWidth="1"/>
    <col min="3854" max="3854" width="12.42578125" style="176" customWidth="1"/>
    <col min="3855" max="4096" width="9.140625" style="176"/>
    <col min="4097" max="4097" width="5.7109375" style="176" customWidth="1"/>
    <col min="4098" max="4098" width="36.5703125" style="176" customWidth="1"/>
    <col min="4099" max="4099" width="0" style="176" hidden="1" customWidth="1"/>
    <col min="4100" max="4101" width="16.28515625" style="176" customWidth="1"/>
    <col min="4102" max="4102" width="17.7109375" style="176" customWidth="1"/>
    <col min="4103" max="4103" width="12.28515625" style="176" customWidth="1"/>
    <col min="4104" max="4104" width="10.85546875" style="176" customWidth="1"/>
    <col min="4105" max="4105" width="13.28515625" style="176" customWidth="1"/>
    <col min="4106" max="4106" width="12.140625" style="176" customWidth="1"/>
    <col min="4107" max="4108" width="13.140625" style="176" customWidth="1"/>
    <col min="4109" max="4109" width="14" style="176" customWidth="1"/>
    <col min="4110" max="4110" width="12.42578125" style="176" customWidth="1"/>
    <col min="4111" max="4352" width="9.140625" style="176"/>
    <col min="4353" max="4353" width="5.7109375" style="176" customWidth="1"/>
    <col min="4354" max="4354" width="36.5703125" style="176" customWidth="1"/>
    <col min="4355" max="4355" width="0" style="176" hidden="1" customWidth="1"/>
    <col min="4356" max="4357" width="16.28515625" style="176" customWidth="1"/>
    <col min="4358" max="4358" width="17.7109375" style="176" customWidth="1"/>
    <col min="4359" max="4359" width="12.28515625" style="176" customWidth="1"/>
    <col min="4360" max="4360" width="10.85546875" style="176" customWidth="1"/>
    <col min="4361" max="4361" width="13.28515625" style="176" customWidth="1"/>
    <col min="4362" max="4362" width="12.140625" style="176" customWidth="1"/>
    <col min="4363" max="4364" width="13.140625" style="176" customWidth="1"/>
    <col min="4365" max="4365" width="14" style="176" customWidth="1"/>
    <col min="4366" max="4366" width="12.42578125" style="176" customWidth="1"/>
    <col min="4367" max="4608" width="9.140625" style="176"/>
    <col min="4609" max="4609" width="5.7109375" style="176" customWidth="1"/>
    <col min="4610" max="4610" width="36.5703125" style="176" customWidth="1"/>
    <col min="4611" max="4611" width="0" style="176" hidden="1" customWidth="1"/>
    <col min="4612" max="4613" width="16.28515625" style="176" customWidth="1"/>
    <col min="4614" max="4614" width="17.7109375" style="176" customWidth="1"/>
    <col min="4615" max="4615" width="12.28515625" style="176" customWidth="1"/>
    <col min="4616" max="4616" width="10.85546875" style="176" customWidth="1"/>
    <col min="4617" max="4617" width="13.28515625" style="176" customWidth="1"/>
    <col min="4618" max="4618" width="12.140625" style="176" customWidth="1"/>
    <col min="4619" max="4620" width="13.140625" style="176" customWidth="1"/>
    <col min="4621" max="4621" width="14" style="176" customWidth="1"/>
    <col min="4622" max="4622" width="12.42578125" style="176" customWidth="1"/>
    <col min="4623" max="4864" width="9.140625" style="176"/>
    <col min="4865" max="4865" width="5.7109375" style="176" customWidth="1"/>
    <col min="4866" max="4866" width="36.5703125" style="176" customWidth="1"/>
    <col min="4867" max="4867" width="0" style="176" hidden="1" customWidth="1"/>
    <col min="4868" max="4869" width="16.28515625" style="176" customWidth="1"/>
    <col min="4870" max="4870" width="17.7109375" style="176" customWidth="1"/>
    <col min="4871" max="4871" width="12.28515625" style="176" customWidth="1"/>
    <col min="4872" max="4872" width="10.85546875" style="176" customWidth="1"/>
    <col min="4873" max="4873" width="13.28515625" style="176" customWidth="1"/>
    <col min="4874" max="4874" width="12.140625" style="176" customWidth="1"/>
    <col min="4875" max="4876" width="13.140625" style="176" customWidth="1"/>
    <col min="4877" max="4877" width="14" style="176" customWidth="1"/>
    <col min="4878" max="4878" width="12.42578125" style="176" customWidth="1"/>
    <col min="4879" max="5120" width="9.140625" style="176"/>
    <col min="5121" max="5121" width="5.7109375" style="176" customWidth="1"/>
    <col min="5122" max="5122" width="36.5703125" style="176" customWidth="1"/>
    <col min="5123" max="5123" width="0" style="176" hidden="1" customWidth="1"/>
    <col min="5124" max="5125" width="16.28515625" style="176" customWidth="1"/>
    <col min="5126" max="5126" width="17.7109375" style="176" customWidth="1"/>
    <col min="5127" max="5127" width="12.28515625" style="176" customWidth="1"/>
    <col min="5128" max="5128" width="10.85546875" style="176" customWidth="1"/>
    <col min="5129" max="5129" width="13.28515625" style="176" customWidth="1"/>
    <col min="5130" max="5130" width="12.140625" style="176" customWidth="1"/>
    <col min="5131" max="5132" width="13.140625" style="176" customWidth="1"/>
    <col min="5133" max="5133" width="14" style="176" customWidth="1"/>
    <col min="5134" max="5134" width="12.42578125" style="176" customWidth="1"/>
    <col min="5135" max="5376" width="9.140625" style="176"/>
    <col min="5377" max="5377" width="5.7109375" style="176" customWidth="1"/>
    <col min="5378" max="5378" width="36.5703125" style="176" customWidth="1"/>
    <col min="5379" max="5379" width="0" style="176" hidden="1" customWidth="1"/>
    <col min="5380" max="5381" width="16.28515625" style="176" customWidth="1"/>
    <col min="5382" max="5382" width="17.7109375" style="176" customWidth="1"/>
    <col min="5383" max="5383" width="12.28515625" style="176" customWidth="1"/>
    <col min="5384" max="5384" width="10.85546875" style="176" customWidth="1"/>
    <col min="5385" max="5385" width="13.28515625" style="176" customWidth="1"/>
    <col min="5386" max="5386" width="12.140625" style="176" customWidth="1"/>
    <col min="5387" max="5388" width="13.140625" style="176" customWidth="1"/>
    <col min="5389" max="5389" width="14" style="176" customWidth="1"/>
    <col min="5390" max="5390" width="12.42578125" style="176" customWidth="1"/>
    <col min="5391" max="5632" width="9.140625" style="176"/>
    <col min="5633" max="5633" width="5.7109375" style="176" customWidth="1"/>
    <col min="5634" max="5634" width="36.5703125" style="176" customWidth="1"/>
    <col min="5635" max="5635" width="0" style="176" hidden="1" customWidth="1"/>
    <col min="5636" max="5637" width="16.28515625" style="176" customWidth="1"/>
    <col min="5638" max="5638" width="17.7109375" style="176" customWidth="1"/>
    <col min="5639" max="5639" width="12.28515625" style="176" customWidth="1"/>
    <col min="5640" max="5640" width="10.85546875" style="176" customWidth="1"/>
    <col min="5641" max="5641" width="13.28515625" style="176" customWidth="1"/>
    <col min="5642" max="5642" width="12.140625" style="176" customWidth="1"/>
    <col min="5643" max="5644" width="13.140625" style="176" customWidth="1"/>
    <col min="5645" max="5645" width="14" style="176" customWidth="1"/>
    <col min="5646" max="5646" width="12.42578125" style="176" customWidth="1"/>
    <col min="5647" max="5888" width="9.140625" style="176"/>
    <col min="5889" max="5889" width="5.7109375" style="176" customWidth="1"/>
    <col min="5890" max="5890" width="36.5703125" style="176" customWidth="1"/>
    <col min="5891" max="5891" width="0" style="176" hidden="1" customWidth="1"/>
    <col min="5892" max="5893" width="16.28515625" style="176" customWidth="1"/>
    <col min="5894" max="5894" width="17.7109375" style="176" customWidth="1"/>
    <col min="5895" max="5895" width="12.28515625" style="176" customWidth="1"/>
    <col min="5896" max="5896" width="10.85546875" style="176" customWidth="1"/>
    <col min="5897" max="5897" width="13.28515625" style="176" customWidth="1"/>
    <col min="5898" max="5898" width="12.140625" style="176" customWidth="1"/>
    <col min="5899" max="5900" width="13.140625" style="176" customWidth="1"/>
    <col min="5901" max="5901" width="14" style="176" customWidth="1"/>
    <col min="5902" max="5902" width="12.42578125" style="176" customWidth="1"/>
    <col min="5903" max="6144" width="9.140625" style="176"/>
    <col min="6145" max="6145" width="5.7109375" style="176" customWidth="1"/>
    <col min="6146" max="6146" width="36.5703125" style="176" customWidth="1"/>
    <col min="6147" max="6147" width="0" style="176" hidden="1" customWidth="1"/>
    <col min="6148" max="6149" width="16.28515625" style="176" customWidth="1"/>
    <col min="6150" max="6150" width="17.7109375" style="176" customWidth="1"/>
    <col min="6151" max="6151" width="12.28515625" style="176" customWidth="1"/>
    <col min="6152" max="6152" width="10.85546875" style="176" customWidth="1"/>
    <col min="6153" max="6153" width="13.28515625" style="176" customWidth="1"/>
    <col min="6154" max="6154" width="12.140625" style="176" customWidth="1"/>
    <col min="6155" max="6156" width="13.140625" style="176" customWidth="1"/>
    <col min="6157" max="6157" width="14" style="176" customWidth="1"/>
    <col min="6158" max="6158" width="12.42578125" style="176" customWidth="1"/>
    <col min="6159" max="6400" width="9.140625" style="176"/>
    <col min="6401" max="6401" width="5.7109375" style="176" customWidth="1"/>
    <col min="6402" max="6402" width="36.5703125" style="176" customWidth="1"/>
    <col min="6403" max="6403" width="0" style="176" hidden="1" customWidth="1"/>
    <col min="6404" max="6405" width="16.28515625" style="176" customWidth="1"/>
    <col min="6406" max="6406" width="17.7109375" style="176" customWidth="1"/>
    <col min="6407" max="6407" width="12.28515625" style="176" customWidth="1"/>
    <col min="6408" max="6408" width="10.85546875" style="176" customWidth="1"/>
    <col min="6409" max="6409" width="13.28515625" style="176" customWidth="1"/>
    <col min="6410" max="6410" width="12.140625" style="176" customWidth="1"/>
    <col min="6411" max="6412" width="13.140625" style="176" customWidth="1"/>
    <col min="6413" max="6413" width="14" style="176" customWidth="1"/>
    <col min="6414" max="6414" width="12.42578125" style="176" customWidth="1"/>
    <col min="6415" max="6656" width="9.140625" style="176"/>
    <col min="6657" max="6657" width="5.7109375" style="176" customWidth="1"/>
    <col min="6658" max="6658" width="36.5703125" style="176" customWidth="1"/>
    <col min="6659" max="6659" width="0" style="176" hidden="1" customWidth="1"/>
    <col min="6660" max="6661" width="16.28515625" style="176" customWidth="1"/>
    <col min="6662" max="6662" width="17.7109375" style="176" customWidth="1"/>
    <col min="6663" max="6663" width="12.28515625" style="176" customWidth="1"/>
    <col min="6664" max="6664" width="10.85546875" style="176" customWidth="1"/>
    <col min="6665" max="6665" width="13.28515625" style="176" customWidth="1"/>
    <col min="6666" max="6666" width="12.140625" style="176" customWidth="1"/>
    <col min="6667" max="6668" width="13.140625" style="176" customWidth="1"/>
    <col min="6669" max="6669" width="14" style="176" customWidth="1"/>
    <col min="6670" max="6670" width="12.42578125" style="176" customWidth="1"/>
    <col min="6671" max="6912" width="9.140625" style="176"/>
    <col min="6913" max="6913" width="5.7109375" style="176" customWidth="1"/>
    <col min="6914" max="6914" width="36.5703125" style="176" customWidth="1"/>
    <col min="6915" max="6915" width="0" style="176" hidden="1" customWidth="1"/>
    <col min="6916" max="6917" width="16.28515625" style="176" customWidth="1"/>
    <col min="6918" max="6918" width="17.7109375" style="176" customWidth="1"/>
    <col min="6919" max="6919" width="12.28515625" style="176" customWidth="1"/>
    <col min="6920" max="6920" width="10.85546875" style="176" customWidth="1"/>
    <col min="6921" max="6921" width="13.28515625" style="176" customWidth="1"/>
    <col min="6922" max="6922" width="12.140625" style="176" customWidth="1"/>
    <col min="6923" max="6924" width="13.140625" style="176" customWidth="1"/>
    <col min="6925" max="6925" width="14" style="176" customWidth="1"/>
    <col min="6926" max="6926" width="12.42578125" style="176" customWidth="1"/>
    <col min="6927" max="7168" width="9.140625" style="176"/>
    <col min="7169" max="7169" width="5.7109375" style="176" customWidth="1"/>
    <col min="7170" max="7170" width="36.5703125" style="176" customWidth="1"/>
    <col min="7171" max="7171" width="0" style="176" hidden="1" customWidth="1"/>
    <col min="7172" max="7173" width="16.28515625" style="176" customWidth="1"/>
    <col min="7174" max="7174" width="17.7109375" style="176" customWidth="1"/>
    <col min="7175" max="7175" width="12.28515625" style="176" customWidth="1"/>
    <col min="7176" max="7176" width="10.85546875" style="176" customWidth="1"/>
    <col min="7177" max="7177" width="13.28515625" style="176" customWidth="1"/>
    <col min="7178" max="7178" width="12.140625" style="176" customWidth="1"/>
    <col min="7179" max="7180" width="13.140625" style="176" customWidth="1"/>
    <col min="7181" max="7181" width="14" style="176" customWidth="1"/>
    <col min="7182" max="7182" width="12.42578125" style="176" customWidth="1"/>
    <col min="7183" max="7424" width="9.140625" style="176"/>
    <col min="7425" max="7425" width="5.7109375" style="176" customWidth="1"/>
    <col min="7426" max="7426" width="36.5703125" style="176" customWidth="1"/>
    <col min="7427" max="7427" width="0" style="176" hidden="1" customWidth="1"/>
    <col min="7428" max="7429" width="16.28515625" style="176" customWidth="1"/>
    <col min="7430" max="7430" width="17.7109375" style="176" customWidth="1"/>
    <col min="7431" max="7431" width="12.28515625" style="176" customWidth="1"/>
    <col min="7432" max="7432" width="10.85546875" style="176" customWidth="1"/>
    <col min="7433" max="7433" width="13.28515625" style="176" customWidth="1"/>
    <col min="7434" max="7434" width="12.140625" style="176" customWidth="1"/>
    <col min="7435" max="7436" width="13.140625" style="176" customWidth="1"/>
    <col min="7437" max="7437" width="14" style="176" customWidth="1"/>
    <col min="7438" max="7438" width="12.42578125" style="176" customWidth="1"/>
    <col min="7439" max="7680" width="9.140625" style="176"/>
    <col min="7681" max="7681" width="5.7109375" style="176" customWidth="1"/>
    <col min="7682" max="7682" width="36.5703125" style="176" customWidth="1"/>
    <col min="7683" max="7683" width="0" style="176" hidden="1" customWidth="1"/>
    <col min="7684" max="7685" width="16.28515625" style="176" customWidth="1"/>
    <col min="7686" max="7686" width="17.7109375" style="176" customWidth="1"/>
    <col min="7687" max="7687" width="12.28515625" style="176" customWidth="1"/>
    <col min="7688" max="7688" width="10.85546875" style="176" customWidth="1"/>
    <col min="7689" max="7689" width="13.28515625" style="176" customWidth="1"/>
    <col min="7690" max="7690" width="12.140625" style="176" customWidth="1"/>
    <col min="7691" max="7692" width="13.140625" style="176" customWidth="1"/>
    <col min="7693" max="7693" width="14" style="176" customWidth="1"/>
    <col min="7694" max="7694" width="12.42578125" style="176" customWidth="1"/>
    <col min="7695" max="7936" width="9.140625" style="176"/>
    <col min="7937" max="7937" width="5.7109375" style="176" customWidth="1"/>
    <col min="7938" max="7938" width="36.5703125" style="176" customWidth="1"/>
    <col min="7939" max="7939" width="0" style="176" hidden="1" customWidth="1"/>
    <col min="7940" max="7941" width="16.28515625" style="176" customWidth="1"/>
    <col min="7942" max="7942" width="17.7109375" style="176" customWidth="1"/>
    <col min="7943" max="7943" width="12.28515625" style="176" customWidth="1"/>
    <col min="7944" max="7944" width="10.85546875" style="176" customWidth="1"/>
    <col min="7945" max="7945" width="13.28515625" style="176" customWidth="1"/>
    <col min="7946" max="7946" width="12.140625" style="176" customWidth="1"/>
    <col min="7947" max="7948" width="13.140625" style="176" customWidth="1"/>
    <col min="7949" max="7949" width="14" style="176" customWidth="1"/>
    <col min="7950" max="7950" width="12.42578125" style="176" customWidth="1"/>
    <col min="7951" max="8192" width="9.140625" style="176"/>
    <col min="8193" max="8193" width="5.7109375" style="176" customWidth="1"/>
    <col min="8194" max="8194" width="36.5703125" style="176" customWidth="1"/>
    <col min="8195" max="8195" width="0" style="176" hidden="1" customWidth="1"/>
    <col min="8196" max="8197" width="16.28515625" style="176" customWidth="1"/>
    <col min="8198" max="8198" width="17.7109375" style="176" customWidth="1"/>
    <col min="8199" max="8199" width="12.28515625" style="176" customWidth="1"/>
    <col min="8200" max="8200" width="10.85546875" style="176" customWidth="1"/>
    <col min="8201" max="8201" width="13.28515625" style="176" customWidth="1"/>
    <col min="8202" max="8202" width="12.140625" style="176" customWidth="1"/>
    <col min="8203" max="8204" width="13.140625" style="176" customWidth="1"/>
    <col min="8205" max="8205" width="14" style="176" customWidth="1"/>
    <col min="8206" max="8206" width="12.42578125" style="176" customWidth="1"/>
    <col min="8207" max="8448" width="9.140625" style="176"/>
    <col min="8449" max="8449" width="5.7109375" style="176" customWidth="1"/>
    <col min="8450" max="8450" width="36.5703125" style="176" customWidth="1"/>
    <col min="8451" max="8451" width="0" style="176" hidden="1" customWidth="1"/>
    <col min="8452" max="8453" width="16.28515625" style="176" customWidth="1"/>
    <col min="8454" max="8454" width="17.7109375" style="176" customWidth="1"/>
    <col min="8455" max="8455" width="12.28515625" style="176" customWidth="1"/>
    <col min="8456" max="8456" width="10.85546875" style="176" customWidth="1"/>
    <col min="8457" max="8457" width="13.28515625" style="176" customWidth="1"/>
    <col min="8458" max="8458" width="12.140625" style="176" customWidth="1"/>
    <col min="8459" max="8460" width="13.140625" style="176" customWidth="1"/>
    <col min="8461" max="8461" width="14" style="176" customWidth="1"/>
    <col min="8462" max="8462" width="12.42578125" style="176" customWidth="1"/>
    <col min="8463" max="8704" width="9.140625" style="176"/>
    <col min="8705" max="8705" width="5.7109375" style="176" customWidth="1"/>
    <col min="8706" max="8706" width="36.5703125" style="176" customWidth="1"/>
    <col min="8707" max="8707" width="0" style="176" hidden="1" customWidth="1"/>
    <col min="8708" max="8709" width="16.28515625" style="176" customWidth="1"/>
    <col min="8710" max="8710" width="17.7109375" style="176" customWidth="1"/>
    <col min="8711" max="8711" width="12.28515625" style="176" customWidth="1"/>
    <col min="8712" max="8712" width="10.85546875" style="176" customWidth="1"/>
    <col min="8713" max="8713" width="13.28515625" style="176" customWidth="1"/>
    <col min="8714" max="8714" width="12.140625" style="176" customWidth="1"/>
    <col min="8715" max="8716" width="13.140625" style="176" customWidth="1"/>
    <col min="8717" max="8717" width="14" style="176" customWidth="1"/>
    <col min="8718" max="8718" width="12.42578125" style="176" customWidth="1"/>
    <col min="8719" max="8960" width="9.140625" style="176"/>
    <col min="8961" max="8961" width="5.7109375" style="176" customWidth="1"/>
    <col min="8962" max="8962" width="36.5703125" style="176" customWidth="1"/>
    <col min="8963" max="8963" width="0" style="176" hidden="1" customWidth="1"/>
    <col min="8964" max="8965" width="16.28515625" style="176" customWidth="1"/>
    <col min="8966" max="8966" width="17.7109375" style="176" customWidth="1"/>
    <col min="8967" max="8967" width="12.28515625" style="176" customWidth="1"/>
    <col min="8968" max="8968" width="10.85546875" style="176" customWidth="1"/>
    <col min="8969" max="8969" width="13.28515625" style="176" customWidth="1"/>
    <col min="8970" max="8970" width="12.140625" style="176" customWidth="1"/>
    <col min="8971" max="8972" width="13.140625" style="176" customWidth="1"/>
    <col min="8973" max="8973" width="14" style="176" customWidth="1"/>
    <col min="8974" max="8974" width="12.42578125" style="176" customWidth="1"/>
    <col min="8975" max="9216" width="9.140625" style="176"/>
    <col min="9217" max="9217" width="5.7109375" style="176" customWidth="1"/>
    <col min="9218" max="9218" width="36.5703125" style="176" customWidth="1"/>
    <col min="9219" max="9219" width="0" style="176" hidden="1" customWidth="1"/>
    <col min="9220" max="9221" width="16.28515625" style="176" customWidth="1"/>
    <col min="9222" max="9222" width="17.7109375" style="176" customWidth="1"/>
    <col min="9223" max="9223" width="12.28515625" style="176" customWidth="1"/>
    <col min="9224" max="9224" width="10.85546875" style="176" customWidth="1"/>
    <col min="9225" max="9225" width="13.28515625" style="176" customWidth="1"/>
    <col min="9226" max="9226" width="12.140625" style="176" customWidth="1"/>
    <col min="9227" max="9228" width="13.140625" style="176" customWidth="1"/>
    <col min="9229" max="9229" width="14" style="176" customWidth="1"/>
    <col min="9230" max="9230" width="12.42578125" style="176" customWidth="1"/>
    <col min="9231" max="9472" width="9.140625" style="176"/>
    <col min="9473" max="9473" width="5.7109375" style="176" customWidth="1"/>
    <col min="9474" max="9474" width="36.5703125" style="176" customWidth="1"/>
    <col min="9475" max="9475" width="0" style="176" hidden="1" customWidth="1"/>
    <col min="9476" max="9477" width="16.28515625" style="176" customWidth="1"/>
    <col min="9478" max="9478" width="17.7109375" style="176" customWidth="1"/>
    <col min="9479" max="9479" width="12.28515625" style="176" customWidth="1"/>
    <col min="9480" max="9480" width="10.85546875" style="176" customWidth="1"/>
    <col min="9481" max="9481" width="13.28515625" style="176" customWidth="1"/>
    <col min="9482" max="9482" width="12.140625" style="176" customWidth="1"/>
    <col min="9483" max="9484" width="13.140625" style="176" customWidth="1"/>
    <col min="9485" max="9485" width="14" style="176" customWidth="1"/>
    <col min="9486" max="9486" width="12.42578125" style="176" customWidth="1"/>
    <col min="9487" max="9728" width="9.140625" style="176"/>
    <col min="9729" max="9729" width="5.7109375" style="176" customWidth="1"/>
    <col min="9730" max="9730" width="36.5703125" style="176" customWidth="1"/>
    <col min="9731" max="9731" width="0" style="176" hidden="1" customWidth="1"/>
    <col min="9732" max="9733" width="16.28515625" style="176" customWidth="1"/>
    <col min="9734" max="9734" width="17.7109375" style="176" customWidth="1"/>
    <col min="9735" max="9735" width="12.28515625" style="176" customWidth="1"/>
    <col min="9736" max="9736" width="10.85546875" style="176" customWidth="1"/>
    <col min="9737" max="9737" width="13.28515625" style="176" customWidth="1"/>
    <col min="9738" max="9738" width="12.140625" style="176" customWidth="1"/>
    <col min="9739" max="9740" width="13.140625" style="176" customWidth="1"/>
    <col min="9741" max="9741" width="14" style="176" customWidth="1"/>
    <col min="9742" max="9742" width="12.42578125" style="176" customWidth="1"/>
    <col min="9743" max="9984" width="9.140625" style="176"/>
    <col min="9985" max="9985" width="5.7109375" style="176" customWidth="1"/>
    <col min="9986" max="9986" width="36.5703125" style="176" customWidth="1"/>
    <col min="9987" max="9987" width="0" style="176" hidden="1" customWidth="1"/>
    <col min="9988" max="9989" width="16.28515625" style="176" customWidth="1"/>
    <col min="9990" max="9990" width="17.7109375" style="176" customWidth="1"/>
    <col min="9991" max="9991" width="12.28515625" style="176" customWidth="1"/>
    <col min="9992" max="9992" width="10.85546875" style="176" customWidth="1"/>
    <col min="9993" max="9993" width="13.28515625" style="176" customWidth="1"/>
    <col min="9994" max="9994" width="12.140625" style="176" customWidth="1"/>
    <col min="9995" max="9996" width="13.140625" style="176" customWidth="1"/>
    <col min="9997" max="9997" width="14" style="176" customWidth="1"/>
    <col min="9998" max="9998" width="12.42578125" style="176" customWidth="1"/>
    <col min="9999" max="10240" width="9.140625" style="176"/>
    <col min="10241" max="10241" width="5.7109375" style="176" customWidth="1"/>
    <col min="10242" max="10242" width="36.5703125" style="176" customWidth="1"/>
    <col min="10243" max="10243" width="0" style="176" hidden="1" customWidth="1"/>
    <col min="10244" max="10245" width="16.28515625" style="176" customWidth="1"/>
    <col min="10246" max="10246" width="17.7109375" style="176" customWidth="1"/>
    <col min="10247" max="10247" width="12.28515625" style="176" customWidth="1"/>
    <col min="10248" max="10248" width="10.85546875" style="176" customWidth="1"/>
    <col min="10249" max="10249" width="13.28515625" style="176" customWidth="1"/>
    <col min="10250" max="10250" width="12.140625" style="176" customWidth="1"/>
    <col min="10251" max="10252" width="13.140625" style="176" customWidth="1"/>
    <col min="10253" max="10253" width="14" style="176" customWidth="1"/>
    <col min="10254" max="10254" width="12.42578125" style="176" customWidth="1"/>
    <col min="10255" max="10496" width="9.140625" style="176"/>
    <col min="10497" max="10497" width="5.7109375" style="176" customWidth="1"/>
    <col min="10498" max="10498" width="36.5703125" style="176" customWidth="1"/>
    <col min="10499" max="10499" width="0" style="176" hidden="1" customWidth="1"/>
    <col min="10500" max="10501" width="16.28515625" style="176" customWidth="1"/>
    <col min="10502" max="10502" width="17.7109375" style="176" customWidth="1"/>
    <col min="10503" max="10503" width="12.28515625" style="176" customWidth="1"/>
    <col min="10504" max="10504" width="10.85546875" style="176" customWidth="1"/>
    <col min="10505" max="10505" width="13.28515625" style="176" customWidth="1"/>
    <col min="10506" max="10506" width="12.140625" style="176" customWidth="1"/>
    <col min="10507" max="10508" width="13.140625" style="176" customWidth="1"/>
    <col min="10509" max="10509" width="14" style="176" customWidth="1"/>
    <col min="10510" max="10510" width="12.42578125" style="176" customWidth="1"/>
    <col min="10511" max="10752" width="9.140625" style="176"/>
    <col min="10753" max="10753" width="5.7109375" style="176" customWidth="1"/>
    <col min="10754" max="10754" width="36.5703125" style="176" customWidth="1"/>
    <col min="10755" max="10755" width="0" style="176" hidden="1" customWidth="1"/>
    <col min="10756" max="10757" width="16.28515625" style="176" customWidth="1"/>
    <col min="10758" max="10758" width="17.7109375" style="176" customWidth="1"/>
    <col min="10759" max="10759" width="12.28515625" style="176" customWidth="1"/>
    <col min="10760" max="10760" width="10.85546875" style="176" customWidth="1"/>
    <col min="10761" max="10761" width="13.28515625" style="176" customWidth="1"/>
    <col min="10762" max="10762" width="12.140625" style="176" customWidth="1"/>
    <col min="10763" max="10764" width="13.140625" style="176" customWidth="1"/>
    <col min="10765" max="10765" width="14" style="176" customWidth="1"/>
    <col min="10766" max="10766" width="12.42578125" style="176" customWidth="1"/>
    <col min="10767" max="11008" width="9.140625" style="176"/>
    <col min="11009" max="11009" width="5.7109375" style="176" customWidth="1"/>
    <col min="11010" max="11010" width="36.5703125" style="176" customWidth="1"/>
    <col min="11011" max="11011" width="0" style="176" hidden="1" customWidth="1"/>
    <col min="11012" max="11013" width="16.28515625" style="176" customWidth="1"/>
    <col min="11014" max="11014" width="17.7109375" style="176" customWidth="1"/>
    <col min="11015" max="11015" width="12.28515625" style="176" customWidth="1"/>
    <col min="11016" max="11016" width="10.85546875" style="176" customWidth="1"/>
    <col min="11017" max="11017" width="13.28515625" style="176" customWidth="1"/>
    <col min="11018" max="11018" width="12.140625" style="176" customWidth="1"/>
    <col min="11019" max="11020" width="13.140625" style="176" customWidth="1"/>
    <col min="11021" max="11021" width="14" style="176" customWidth="1"/>
    <col min="11022" max="11022" width="12.42578125" style="176" customWidth="1"/>
    <col min="11023" max="11264" width="9.140625" style="176"/>
    <col min="11265" max="11265" width="5.7109375" style="176" customWidth="1"/>
    <col min="11266" max="11266" width="36.5703125" style="176" customWidth="1"/>
    <col min="11267" max="11267" width="0" style="176" hidden="1" customWidth="1"/>
    <col min="11268" max="11269" width="16.28515625" style="176" customWidth="1"/>
    <col min="11270" max="11270" width="17.7109375" style="176" customWidth="1"/>
    <col min="11271" max="11271" width="12.28515625" style="176" customWidth="1"/>
    <col min="11272" max="11272" width="10.85546875" style="176" customWidth="1"/>
    <col min="11273" max="11273" width="13.28515625" style="176" customWidth="1"/>
    <col min="11274" max="11274" width="12.140625" style="176" customWidth="1"/>
    <col min="11275" max="11276" width="13.140625" style="176" customWidth="1"/>
    <col min="11277" max="11277" width="14" style="176" customWidth="1"/>
    <col min="11278" max="11278" width="12.42578125" style="176" customWidth="1"/>
    <col min="11279" max="11520" width="9.140625" style="176"/>
    <col min="11521" max="11521" width="5.7109375" style="176" customWidth="1"/>
    <col min="11522" max="11522" width="36.5703125" style="176" customWidth="1"/>
    <col min="11523" max="11523" width="0" style="176" hidden="1" customWidth="1"/>
    <col min="11524" max="11525" width="16.28515625" style="176" customWidth="1"/>
    <col min="11526" max="11526" width="17.7109375" style="176" customWidth="1"/>
    <col min="11527" max="11527" width="12.28515625" style="176" customWidth="1"/>
    <col min="11528" max="11528" width="10.85546875" style="176" customWidth="1"/>
    <col min="11529" max="11529" width="13.28515625" style="176" customWidth="1"/>
    <col min="11530" max="11530" width="12.140625" style="176" customWidth="1"/>
    <col min="11531" max="11532" width="13.140625" style="176" customWidth="1"/>
    <col min="11533" max="11533" width="14" style="176" customWidth="1"/>
    <col min="11534" max="11534" width="12.42578125" style="176" customWidth="1"/>
    <col min="11535" max="11776" width="9.140625" style="176"/>
    <col min="11777" max="11777" width="5.7109375" style="176" customWidth="1"/>
    <col min="11778" max="11778" width="36.5703125" style="176" customWidth="1"/>
    <col min="11779" max="11779" width="0" style="176" hidden="1" customWidth="1"/>
    <col min="11780" max="11781" width="16.28515625" style="176" customWidth="1"/>
    <col min="11782" max="11782" width="17.7109375" style="176" customWidth="1"/>
    <col min="11783" max="11783" width="12.28515625" style="176" customWidth="1"/>
    <col min="11784" max="11784" width="10.85546875" style="176" customWidth="1"/>
    <col min="11785" max="11785" width="13.28515625" style="176" customWidth="1"/>
    <col min="11786" max="11786" width="12.140625" style="176" customWidth="1"/>
    <col min="11787" max="11788" width="13.140625" style="176" customWidth="1"/>
    <col min="11789" max="11789" width="14" style="176" customWidth="1"/>
    <col min="11790" max="11790" width="12.42578125" style="176" customWidth="1"/>
    <col min="11791" max="12032" width="9.140625" style="176"/>
    <col min="12033" max="12033" width="5.7109375" style="176" customWidth="1"/>
    <col min="12034" max="12034" width="36.5703125" style="176" customWidth="1"/>
    <col min="12035" max="12035" width="0" style="176" hidden="1" customWidth="1"/>
    <col min="12036" max="12037" width="16.28515625" style="176" customWidth="1"/>
    <col min="12038" max="12038" width="17.7109375" style="176" customWidth="1"/>
    <col min="12039" max="12039" width="12.28515625" style="176" customWidth="1"/>
    <col min="12040" max="12040" width="10.85546875" style="176" customWidth="1"/>
    <col min="12041" max="12041" width="13.28515625" style="176" customWidth="1"/>
    <col min="12042" max="12042" width="12.140625" style="176" customWidth="1"/>
    <col min="12043" max="12044" width="13.140625" style="176" customWidth="1"/>
    <col min="12045" max="12045" width="14" style="176" customWidth="1"/>
    <col min="12046" max="12046" width="12.42578125" style="176" customWidth="1"/>
    <col min="12047" max="12288" width="9.140625" style="176"/>
    <col min="12289" max="12289" width="5.7109375" style="176" customWidth="1"/>
    <col min="12290" max="12290" width="36.5703125" style="176" customWidth="1"/>
    <col min="12291" max="12291" width="0" style="176" hidden="1" customWidth="1"/>
    <col min="12292" max="12293" width="16.28515625" style="176" customWidth="1"/>
    <col min="12294" max="12294" width="17.7109375" style="176" customWidth="1"/>
    <col min="12295" max="12295" width="12.28515625" style="176" customWidth="1"/>
    <col min="12296" max="12296" width="10.85546875" style="176" customWidth="1"/>
    <col min="12297" max="12297" width="13.28515625" style="176" customWidth="1"/>
    <col min="12298" max="12298" width="12.140625" style="176" customWidth="1"/>
    <col min="12299" max="12300" width="13.140625" style="176" customWidth="1"/>
    <col min="12301" max="12301" width="14" style="176" customWidth="1"/>
    <col min="12302" max="12302" width="12.42578125" style="176" customWidth="1"/>
    <col min="12303" max="12544" width="9.140625" style="176"/>
    <col min="12545" max="12545" width="5.7109375" style="176" customWidth="1"/>
    <col min="12546" max="12546" width="36.5703125" style="176" customWidth="1"/>
    <col min="12547" max="12547" width="0" style="176" hidden="1" customWidth="1"/>
    <col min="12548" max="12549" width="16.28515625" style="176" customWidth="1"/>
    <col min="12550" max="12550" width="17.7109375" style="176" customWidth="1"/>
    <col min="12551" max="12551" width="12.28515625" style="176" customWidth="1"/>
    <col min="12552" max="12552" width="10.85546875" style="176" customWidth="1"/>
    <col min="12553" max="12553" width="13.28515625" style="176" customWidth="1"/>
    <col min="12554" max="12554" width="12.140625" style="176" customWidth="1"/>
    <col min="12555" max="12556" width="13.140625" style="176" customWidth="1"/>
    <col min="12557" max="12557" width="14" style="176" customWidth="1"/>
    <col min="12558" max="12558" width="12.42578125" style="176" customWidth="1"/>
    <col min="12559" max="12800" width="9.140625" style="176"/>
    <col min="12801" max="12801" width="5.7109375" style="176" customWidth="1"/>
    <col min="12802" max="12802" width="36.5703125" style="176" customWidth="1"/>
    <col min="12803" max="12803" width="0" style="176" hidden="1" customWidth="1"/>
    <col min="12804" max="12805" width="16.28515625" style="176" customWidth="1"/>
    <col min="12806" max="12806" width="17.7109375" style="176" customWidth="1"/>
    <col min="12807" max="12807" width="12.28515625" style="176" customWidth="1"/>
    <col min="12808" max="12808" width="10.85546875" style="176" customWidth="1"/>
    <col min="12809" max="12809" width="13.28515625" style="176" customWidth="1"/>
    <col min="12810" max="12810" width="12.140625" style="176" customWidth="1"/>
    <col min="12811" max="12812" width="13.140625" style="176" customWidth="1"/>
    <col min="12813" max="12813" width="14" style="176" customWidth="1"/>
    <col min="12814" max="12814" width="12.42578125" style="176" customWidth="1"/>
    <col min="12815" max="13056" width="9.140625" style="176"/>
    <col min="13057" max="13057" width="5.7109375" style="176" customWidth="1"/>
    <col min="13058" max="13058" width="36.5703125" style="176" customWidth="1"/>
    <col min="13059" max="13059" width="0" style="176" hidden="1" customWidth="1"/>
    <col min="13060" max="13061" width="16.28515625" style="176" customWidth="1"/>
    <col min="13062" max="13062" width="17.7109375" style="176" customWidth="1"/>
    <col min="13063" max="13063" width="12.28515625" style="176" customWidth="1"/>
    <col min="13064" max="13064" width="10.85546875" style="176" customWidth="1"/>
    <col min="13065" max="13065" width="13.28515625" style="176" customWidth="1"/>
    <col min="13066" max="13066" width="12.140625" style="176" customWidth="1"/>
    <col min="13067" max="13068" width="13.140625" style="176" customWidth="1"/>
    <col min="13069" max="13069" width="14" style="176" customWidth="1"/>
    <col min="13070" max="13070" width="12.42578125" style="176" customWidth="1"/>
    <col min="13071" max="13312" width="9.140625" style="176"/>
    <col min="13313" max="13313" width="5.7109375" style="176" customWidth="1"/>
    <col min="13314" max="13314" width="36.5703125" style="176" customWidth="1"/>
    <col min="13315" max="13315" width="0" style="176" hidden="1" customWidth="1"/>
    <col min="13316" max="13317" width="16.28515625" style="176" customWidth="1"/>
    <col min="13318" max="13318" width="17.7109375" style="176" customWidth="1"/>
    <col min="13319" max="13319" width="12.28515625" style="176" customWidth="1"/>
    <col min="13320" max="13320" width="10.85546875" style="176" customWidth="1"/>
    <col min="13321" max="13321" width="13.28515625" style="176" customWidth="1"/>
    <col min="13322" max="13322" width="12.140625" style="176" customWidth="1"/>
    <col min="13323" max="13324" width="13.140625" style="176" customWidth="1"/>
    <col min="13325" max="13325" width="14" style="176" customWidth="1"/>
    <col min="13326" max="13326" width="12.42578125" style="176" customWidth="1"/>
    <col min="13327" max="13568" width="9.140625" style="176"/>
    <col min="13569" max="13569" width="5.7109375" style="176" customWidth="1"/>
    <col min="13570" max="13570" width="36.5703125" style="176" customWidth="1"/>
    <col min="13571" max="13571" width="0" style="176" hidden="1" customWidth="1"/>
    <col min="13572" max="13573" width="16.28515625" style="176" customWidth="1"/>
    <col min="13574" max="13574" width="17.7109375" style="176" customWidth="1"/>
    <col min="13575" max="13575" width="12.28515625" style="176" customWidth="1"/>
    <col min="13576" max="13576" width="10.85546875" style="176" customWidth="1"/>
    <col min="13577" max="13577" width="13.28515625" style="176" customWidth="1"/>
    <col min="13578" max="13578" width="12.140625" style="176" customWidth="1"/>
    <col min="13579" max="13580" width="13.140625" style="176" customWidth="1"/>
    <col min="13581" max="13581" width="14" style="176" customWidth="1"/>
    <col min="13582" max="13582" width="12.42578125" style="176" customWidth="1"/>
    <col min="13583" max="13824" width="9.140625" style="176"/>
    <col min="13825" max="13825" width="5.7109375" style="176" customWidth="1"/>
    <col min="13826" max="13826" width="36.5703125" style="176" customWidth="1"/>
    <col min="13827" max="13827" width="0" style="176" hidden="1" customWidth="1"/>
    <col min="13828" max="13829" width="16.28515625" style="176" customWidth="1"/>
    <col min="13830" max="13830" width="17.7109375" style="176" customWidth="1"/>
    <col min="13831" max="13831" width="12.28515625" style="176" customWidth="1"/>
    <col min="13832" max="13832" width="10.85546875" style="176" customWidth="1"/>
    <col min="13833" max="13833" width="13.28515625" style="176" customWidth="1"/>
    <col min="13834" max="13834" width="12.140625" style="176" customWidth="1"/>
    <col min="13835" max="13836" width="13.140625" style="176" customWidth="1"/>
    <col min="13837" max="13837" width="14" style="176" customWidth="1"/>
    <col min="13838" max="13838" width="12.42578125" style="176" customWidth="1"/>
    <col min="13839" max="14080" width="9.140625" style="176"/>
    <col min="14081" max="14081" width="5.7109375" style="176" customWidth="1"/>
    <col min="14082" max="14082" width="36.5703125" style="176" customWidth="1"/>
    <col min="14083" max="14083" width="0" style="176" hidden="1" customWidth="1"/>
    <col min="14084" max="14085" width="16.28515625" style="176" customWidth="1"/>
    <col min="14086" max="14086" width="17.7109375" style="176" customWidth="1"/>
    <col min="14087" max="14087" width="12.28515625" style="176" customWidth="1"/>
    <col min="14088" max="14088" width="10.85546875" style="176" customWidth="1"/>
    <col min="14089" max="14089" width="13.28515625" style="176" customWidth="1"/>
    <col min="14090" max="14090" width="12.140625" style="176" customWidth="1"/>
    <col min="14091" max="14092" width="13.140625" style="176" customWidth="1"/>
    <col min="14093" max="14093" width="14" style="176" customWidth="1"/>
    <col min="14094" max="14094" width="12.42578125" style="176" customWidth="1"/>
    <col min="14095" max="14336" width="9.140625" style="176"/>
    <col min="14337" max="14337" width="5.7109375" style="176" customWidth="1"/>
    <col min="14338" max="14338" width="36.5703125" style="176" customWidth="1"/>
    <col min="14339" max="14339" width="0" style="176" hidden="1" customWidth="1"/>
    <col min="14340" max="14341" width="16.28515625" style="176" customWidth="1"/>
    <col min="14342" max="14342" width="17.7109375" style="176" customWidth="1"/>
    <col min="14343" max="14343" width="12.28515625" style="176" customWidth="1"/>
    <col min="14344" max="14344" width="10.85546875" style="176" customWidth="1"/>
    <col min="14345" max="14345" width="13.28515625" style="176" customWidth="1"/>
    <col min="14346" max="14346" width="12.140625" style="176" customWidth="1"/>
    <col min="14347" max="14348" width="13.140625" style="176" customWidth="1"/>
    <col min="14349" max="14349" width="14" style="176" customWidth="1"/>
    <col min="14350" max="14350" width="12.42578125" style="176" customWidth="1"/>
    <col min="14351" max="14592" width="9.140625" style="176"/>
    <col min="14593" max="14593" width="5.7109375" style="176" customWidth="1"/>
    <col min="14594" max="14594" width="36.5703125" style="176" customWidth="1"/>
    <col min="14595" max="14595" width="0" style="176" hidden="1" customWidth="1"/>
    <col min="14596" max="14597" width="16.28515625" style="176" customWidth="1"/>
    <col min="14598" max="14598" width="17.7109375" style="176" customWidth="1"/>
    <col min="14599" max="14599" width="12.28515625" style="176" customWidth="1"/>
    <col min="14600" max="14600" width="10.85546875" style="176" customWidth="1"/>
    <col min="14601" max="14601" width="13.28515625" style="176" customWidth="1"/>
    <col min="14602" max="14602" width="12.140625" style="176" customWidth="1"/>
    <col min="14603" max="14604" width="13.140625" style="176" customWidth="1"/>
    <col min="14605" max="14605" width="14" style="176" customWidth="1"/>
    <col min="14606" max="14606" width="12.42578125" style="176" customWidth="1"/>
    <col min="14607" max="14848" width="9.140625" style="176"/>
    <col min="14849" max="14849" width="5.7109375" style="176" customWidth="1"/>
    <col min="14850" max="14850" width="36.5703125" style="176" customWidth="1"/>
    <col min="14851" max="14851" width="0" style="176" hidden="1" customWidth="1"/>
    <col min="14852" max="14853" width="16.28515625" style="176" customWidth="1"/>
    <col min="14854" max="14854" width="17.7109375" style="176" customWidth="1"/>
    <col min="14855" max="14855" width="12.28515625" style="176" customWidth="1"/>
    <col min="14856" max="14856" width="10.85546875" style="176" customWidth="1"/>
    <col min="14857" max="14857" width="13.28515625" style="176" customWidth="1"/>
    <col min="14858" max="14858" width="12.140625" style="176" customWidth="1"/>
    <col min="14859" max="14860" width="13.140625" style="176" customWidth="1"/>
    <col min="14861" max="14861" width="14" style="176" customWidth="1"/>
    <col min="14862" max="14862" width="12.42578125" style="176" customWidth="1"/>
    <col min="14863" max="15104" width="9.140625" style="176"/>
    <col min="15105" max="15105" width="5.7109375" style="176" customWidth="1"/>
    <col min="15106" max="15106" width="36.5703125" style="176" customWidth="1"/>
    <col min="15107" max="15107" width="0" style="176" hidden="1" customWidth="1"/>
    <col min="15108" max="15109" width="16.28515625" style="176" customWidth="1"/>
    <col min="15110" max="15110" width="17.7109375" style="176" customWidth="1"/>
    <col min="15111" max="15111" width="12.28515625" style="176" customWidth="1"/>
    <col min="15112" max="15112" width="10.85546875" style="176" customWidth="1"/>
    <col min="15113" max="15113" width="13.28515625" style="176" customWidth="1"/>
    <col min="15114" max="15114" width="12.140625" style="176" customWidth="1"/>
    <col min="15115" max="15116" width="13.140625" style="176" customWidth="1"/>
    <col min="15117" max="15117" width="14" style="176" customWidth="1"/>
    <col min="15118" max="15118" width="12.42578125" style="176" customWidth="1"/>
    <col min="15119" max="15360" width="9.140625" style="176"/>
    <col min="15361" max="15361" width="5.7109375" style="176" customWidth="1"/>
    <col min="15362" max="15362" width="36.5703125" style="176" customWidth="1"/>
    <col min="15363" max="15363" width="0" style="176" hidden="1" customWidth="1"/>
    <col min="15364" max="15365" width="16.28515625" style="176" customWidth="1"/>
    <col min="15366" max="15366" width="17.7109375" style="176" customWidth="1"/>
    <col min="15367" max="15367" width="12.28515625" style="176" customWidth="1"/>
    <col min="15368" max="15368" width="10.85546875" style="176" customWidth="1"/>
    <col min="15369" max="15369" width="13.28515625" style="176" customWidth="1"/>
    <col min="15370" max="15370" width="12.140625" style="176" customWidth="1"/>
    <col min="15371" max="15372" width="13.140625" style="176" customWidth="1"/>
    <col min="15373" max="15373" width="14" style="176" customWidth="1"/>
    <col min="15374" max="15374" width="12.42578125" style="176" customWidth="1"/>
    <col min="15375" max="15616" width="9.140625" style="176"/>
    <col min="15617" max="15617" width="5.7109375" style="176" customWidth="1"/>
    <col min="15618" max="15618" width="36.5703125" style="176" customWidth="1"/>
    <col min="15619" max="15619" width="0" style="176" hidden="1" customWidth="1"/>
    <col min="15620" max="15621" width="16.28515625" style="176" customWidth="1"/>
    <col min="15622" max="15622" width="17.7109375" style="176" customWidth="1"/>
    <col min="15623" max="15623" width="12.28515625" style="176" customWidth="1"/>
    <col min="15624" max="15624" width="10.85546875" style="176" customWidth="1"/>
    <col min="15625" max="15625" width="13.28515625" style="176" customWidth="1"/>
    <col min="15626" max="15626" width="12.140625" style="176" customWidth="1"/>
    <col min="15627" max="15628" width="13.140625" style="176" customWidth="1"/>
    <col min="15629" max="15629" width="14" style="176" customWidth="1"/>
    <col min="15630" max="15630" width="12.42578125" style="176" customWidth="1"/>
    <col min="15631" max="15872" width="9.140625" style="176"/>
    <col min="15873" max="15873" width="5.7109375" style="176" customWidth="1"/>
    <col min="15874" max="15874" width="36.5703125" style="176" customWidth="1"/>
    <col min="15875" max="15875" width="0" style="176" hidden="1" customWidth="1"/>
    <col min="15876" max="15877" width="16.28515625" style="176" customWidth="1"/>
    <col min="15878" max="15878" width="17.7109375" style="176" customWidth="1"/>
    <col min="15879" max="15879" width="12.28515625" style="176" customWidth="1"/>
    <col min="15880" max="15880" width="10.85546875" style="176" customWidth="1"/>
    <col min="15881" max="15881" width="13.28515625" style="176" customWidth="1"/>
    <col min="15882" max="15882" width="12.140625" style="176" customWidth="1"/>
    <col min="15883" max="15884" width="13.140625" style="176" customWidth="1"/>
    <col min="15885" max="15885" width="14" style="176" customWidth="1"/>
    <col min="15886" max="15886" width="12.42578125" style="176" customWidth="1"/>
    <col min="15887" max="16128" width="9.140625" style="176"/>
    <col min="16129" max="16129" width="5.7109375" style="176" customWidth="1"/>
    <col min="16130" max="16130" width="36.5703125" style="176" customWidth="1"/>
    <col min="16131" max="16131" width="0" style="176" hidden="1" customWidth="1"/>
    <col min="16132" max="16133" width="16.28515625" style="176" customWidth="1"/>
    <col min="16134" max="16134" width="17.7109375" style="176" customWidth="1"/>
    <col min="16135" max="16135" width="12.28515625" style="176" customWidth="1"/>
    <col min="16136" max="16136" width="10.85546875" style="176" customWidth="1"/>
    <col min="16137" max="16137" width="13.28515625" style="176" customWidth="1"/>
    <col min="16138" max="16138" width="12.140625" style="176" customWidth="1"/>
    <col min="16139" max="16140" width="13.140625" style="176" customWidth="1"/>
    <col min="16141" max="16141" width="14" style="176" customWidth="1"/>
    <col min="16142" max="16142" width="12.42578125" style="176" customWidth="1"/>
    <col min="16143" max="16384" width="9.140625" style="176"/>
  </cols>
  <sheetData>
    <row r="1" spans="1:21" x14ac:dyDescent="0.25">
      <c r="A1" s="683" t="s">
        <v>826</v>
      </c>
      <c r="B1" s="683"/>
      <c r="C1" s="683"/>
      <c r="D1" s="683"/>
      <c r="E1" s="683"/>
      <c r="F1" s="683"/>
      <c r="G1" s="683"/>
      <c r="H1" s="683"/>
      <c r="I1" s="683"/>
      <c r="J1" s="683"/>
      <c r="K1" s="683"/>
      <c r="L1" s="683"/>
      <c r="M1" s="683"/>
      <c r="N1" s="683"/>
    </row>
    <row r="2" spans="1:21" x14ac:dyDescent="0.25">
      <c r="A2" s="704" t="s">
        <v>594</v>
      </c>
      <c r="B2" s="704"/>
      <c r="C2" s="704"/>
      <c r="D2" s="704"/>
      <c r="E2" s="704"/>
      <c r="F2" s="704"/>
      <c r="G2" s="704"/>
      <c r="H2" s="704"/>
      <c r="I2" s="704"/>
      <c r="J2" s="704"/>
      <c r="K2" s="704"/>
      <c r="L2" s="704"/>
      <c r="M2" s="704"/>
      <c r="N2" s="704"/>
    </row>
    <row r="3" spans="1:21" hidden="1" x14ac:dyDescent="0.25">
      <c r="A3" s="682" t="s">
        <v>595</v>
      </c>
      <c r="B3" s="682"/>
      <c r="C3" s="682"/>
      <c r="D3" s="682"/>
      <c r="E3" s="682"/>
      <c r="F3" s="682"/>
      <c r="G3" s="682"/>
      <c r="H3" s="682"/>
      <c r="I3" s="682"/>
      <c r="J3" s="682"/>
      <c r="K3" s="682"/>
      <c r="L3" s="682"/>
      <c r="M3" s="682"/>
      <c r="N3" s="682"/>
    </row>
    <row r="4" spans="1:21" hidden="1" x14ac:dyDescent="0.25">
      <c r="A4" s="705" t="s">
        <v>816</v>
      </c>
      <c r="B4" s="705"/>
      <c r="C4" s="705"/>
      <c r="D4" s="705"/>
      <c r="E4" s="705"/>
      <c r="F4" s="705"/>
      <c r="G4" s="705"/>
      <c r="H4" s="705"/>
      <c r="I4" s="705"/>
      <c r="J4" s="705"/>
      <c r="K4" s="705"/>
      <c r="L4" s="705"/>
      <c r="M4" s="705"/>
      <c r="N4" s="705"/>
    </row>
    <row r="5" spans="1:21" x14ac:dyDescent="0.25">
      <c r="A5" s="706" t="s">
        <v>240</v>
      </c>
      <c r="B5" s="706"/>
      <c r="C5" s="706"/>
      <c r="D5" s="706"/>
      <c r="E5" s="706"/>
      <c r="F5" s="706"/>
      <c r="G5" s="706"/>
      <c r="H5" s="706"/>
      <c r="I5" s="706"/>
      <c r="J5" s="706"/>
      <c r="K5" s="706"/>
      <c r="L5" s="706"/>
      <c r="M5" s="706"/>
      <c r="N5" s="706"/>
    </row>
    <row r="6" spans="1:21" s="361" customFormat="1" ht="18.95" customHeight="1" x14ac:dyDescent="0.25">
      <c r="A6" s="677" t="s">
        <v>29</v>
      </c>
      <c r="B6" s="677" t="s">
        <v>209</v>
      </c>
      <c r="C6" s="698" t="s">
        <v>337</v>
      </c>
      <c r="D6" s="700" t="s">
        <v>127</v>
      </c>
      <c r="E6" s="702" t="s">
        <v>269</v>
      </c>
      <c r="F6" s="707" t="s">
        <v>270</v>
      </c>
      <c r="G6" s="702" t="s">
        <v>271</v>
      </c>
      <c r="H6" s="702" t="s">
        <v>272</v>
      </c>
      <c r="I6" s="700" t="s">
        <v>273</v>
      </c>
      <c r="J6" s="700" t="s">
        <v>9</v>
      </c>
      <c r="K6" s="702" t="s">
        <v>274</v>
      </c>
      <c r="L6" s="702"/>
      <c r="M6" s="702"/>
      <c r="N6" s="700" t="s">
        <v>275</v>
      </c>
      <c r="O6" s="360"/>
      <c r="P6" s="360"/>
      <c r="Q6" s="360"/>
      <c r="R6" s="360"/>
      <c r="S6" s="360"/>
      <c r="T6" s="360"/>
      <c r="U6" s="360"/>
    </row>
    <row r="7" spans="1:21" s="361" customFormat="1" ht="55.5" customHeight="1" x14ac:dyDescent="0.25">
      <c r="A7" s="697"/>
      <c r="B7" s="697"/>
      <c r="C7" s="699"/>
      <c r="D7" s="701"/>
      <c r="E7" s="703"/>
      <c r="F7" s="708"/>
      <c r="G7" s="703"/>
      <c r="H7" s="703"/>
      <c r="I7" s="701"/>
      <c r="J7" s="701"/>
      <c r="K7" s="348" t="s">
        <v>127</v>
      </c>
      <c r="L7" s="348" t="s">
        <v>21</v>
      </c>
      <c r="M7" s="348" t="s">
        <v>16</v>
      </c>
      <c r="N7" s="701"/>
      <c r="O7" s="360"/>
      <c r="P7" s="360"/>
      <c r="Q7" s="360"/>
      <c r="R7" s="360"/>
      <c r="S7" s="360"/>
      <c r="T7" s="360"/>
      <c r="U7" s="360"/>
    </row>
    <row r="8" spans="1:21" x14ac:dyDescent="0.25">
      <c r="A8" s="353" t="s">
        <v>22</v>
      </c>
      <c r="B8" s="353" t="s">
        <v>8</v>
      </c>
      <c r="C8" s="350"/>
      <c r="D8" s="353">
        <v>1</v>
      </c>
      <c r="E8" s="353">
        <v>2</v>
      </c>
      <c r="F8" s="353">
        <v>3</v>
      </c>
      <c r="G8" s="353">
        <v>4</v>
      </c>
      <c r="H8" s="353">
        <v>5</v>
      </c>
      <c r="I8" s="353">
        <v>6</v>
      </c>
      <c r="J8" s="353">
        <v>7</v>
      </c>
      <c r="K8" s="353">
        <v>8</v>
      </c>
      <c r="L8" s="353">
        <v>9</v>
      </c>
      <c r="M8" s="353">
        <v>10</v>
      </c>
      <c r="N8" s="353">
        <v>11</v>
      </c>
    </row>
    <row r="9" spans="1:21" s="358" customFormat="1" hidden="1" x14ac:dyDescent="0.25">
      <c r="A9" s="347"/>
      <c r="B9" s="347" t="s">
        <v>100</v>
      </c>
      <c r="C9" s="355"/>
      <c r="D9" s="354">
        <f>D10</f>
        <v>323460.98</v>
      </c>
      <c r="E9" s="354">
        <f t="shared" ref="E9:N9" si="0">E10</f>
        <v>0</v>
      </c>
      <c r="F9" s="354">
        <f>F10</f>
        <v>323460.98</v>
      </c>
      <c r="G9" s="354">
        <f t="shared" si="0"/>
        <v>0</v>
      </c>
      <c r="H9" s="354">
        <f t="shared" si="0"/>
        <v>0</v>
      </c>
      <c r="I9" s="354">
        <f t="shared" si="0"/>
        <v>0</v>
      </c>
      <c r="J9" s="354">
        <f t="shared" si="0"/>
        <v>0</v>
      </c>
      <c r="K9" s="354">
        <f t="shared" si="0"/>
        <v>0</v>
      </c>
      <c r="L9" s="354">
        <f t="shared" si="0"/>
        <v>0</v>
      </c>
      <c r="M9" s="354">
        <f t="shared" si="0"/>
        <v>0</v>
      </c>
      <c r="N9" s="354">
        <f t="shared" si="0"/>
        <v>0</v>
      </c>
      <c r="O9" s="357"/>
      <c r="P9" s="357"/>
      <c r="Q9" s="357"/>
      <c r="R9" s="357"/>
      <c r="S9" s="357"/>
      <c r="T9" s="357"/>
      <c r="U9" s="357"/>
    </row>
    <row r="10" spans="1:21" s="358" customFormat="1" hidden="1" x14ac:dyDescent="0.25">
      <c r="A10" s="347" t="s">
        <v>6</v>
      </c>
      <c r="B10" s="347" t="s">
        <v>276</v>
      </c>
      <c r="C10" s="355"/>
      <c r="D10" s="354">
        <f>D11+D25</f>
        <v>323460.98</v>
      </c>
      <c r="E10" s="354">
        <f t="shared" ref="E10:N10" si="1">E11+E25</f>
        <v>0</v>
      </c>
      <c r="F10" s="354">
        <f>F11+F25</f>
        <v>323460.98</v>
      </c>
      <c r="G10" s="354">
        <f t="shared" si="1"/>
        <v>0</v>
      </c>
      <c r="H10" s="354">
        <f t="shared" si="1"/>
        <v>0</v>
      </c>
      <c r="I10" s="354">
        <f t="shared" si="1"/>
        <v>0</v>
      </c>
      <c r="J10" s="354">
        <f t="shared" si="1"/>
        <v>0</v>
      </c>
      <c r="K10" s="354">
        <f t="shared" si="1"/>
        <v>0</v>
      </c>
      <c r="L10" s="354">
        <f t="shared" si="1"/>
        <v>0</v>
      </c>
      <c r="M10" s="354">
        <f t="shared" si="1"/>
        <v>0</v>
      </c>
      <c r="N10" s="354">
        <f t="shared" si="1"/>
        <v>0</v>
      </c>
      <c r="O10" s="357"/>
      <c r="P10" s="357"/>
      <c r="Q10" s="357"/>
      <c r="R10" s="357"/>
      <c r="S10" s="357"/>
      <c r="T10" s="357"/>
      <c r="U10" s="357"/>
    </row>
    <row r="11" spans="1:21" s="229" customFormat="1" hidden="1" x14ac:dyDescent="0.25">
      <c r="A11" s="352" t="s">
        <v>277</v>
      </c>
      <c r="B11" s="351" t="s">
        <v>278</v>
      </c>
      <c r="C11" s="349"/>
      <c r="D11" s="366">
        <f t="shared" ref="D11:N11" si="2">D12+D16+D21</f>
        <v>0</v>
      </c>
      <c r="E11" s="366">
        <f t="shared" si="2"/>
        <v>0</v>
      </c>
      <c r="F11" s="366">
        <f t="shared" si="2"/>
        <v>0</v>
      </c>
      <c r="G11" s="366">
        <f t="shared" si="2"/>
        <v>0</v>
      </c>
      <c r="H11" s="366">
        <f t="shared" si="2"/>
        <v>0</v>
      </c>
      <c r="I11" s="366">
        <f t="shared" si="2"/>
        <v>0</v>
      </c>
      <c r="J11" s="366">
        <f t="shared" si="2"/>
        <v>0</v>
      </c>
      <c r="K11" s="366">
        <f t="shared" si="2"/>
        <v>0</v>
      </c>
      <c r="L11" s="366">
        <f t="shared" si="2"/>
        <v>0</v>
      </c>
      <c r="M11" s="366">
        <f t="shared" si="2"/>
        <v>0</v>
      </c>
      <c r="N11" s="366">
        <f t="shared" si="2"/>
        <v>0</v>
      </c>
    </row>
    <row r="12" spans="1:21" s="229" customFormat="1" ht="31.5" hidden="1" x14ac:dyDescent="0.25">
      <c r="A12" s="352">
        <v>1</v>
      </c>
      <c r="B12" s="351" t="s">
        <v>420</v>
      </c>
      <c r="C12" s="349"/>
      <c r="D12" s="366">
        <f>SUM(D13:D15)</f>
        <v>0</v>
      </c>
      <c r="E12" s="366">
        <f>SUM(E13:E15)</f>
        <v>0</v>
      </c>
      <c r="F12" s="366">
        <f>SUM(F13:F15)</f>
        <v>0</v>
      </c>
      <c r="G12" s="366">
        <v>0</v>
      </c>
      <c r="H12" s="366">
        <v>0</v>
      </c>
      <c r="I12" s="366">
        <v>0</v>
      </c>
      <c r="J12" s="366">
        <v>0</v>
      </c>
      <c r="K12" s="366">
        <f>SUM(K13:K15)</f>
        <v>0</v>
      </c>
      <c r="L12" s="366">
        <f>SUM(L13:L15)</f>
        <v>0</v>
      </c>
      <c r="M12" s="366"/>
      <c r="N12" s="366"/>
      <c r="O12" s="230"/>
    </row>
    <row r="13" spans="1:21" s="229" customFormat="1" hidden="1" x14ac:dyDescent="0.25">
      <c r="A13" s="364" t="s">
        <v>125</v>
      </c>
      <c r="B13" s="367" t="s">
        <v>244</v>
      </c>
      <c r="C13" s="368"/>
      <c r="D13" s="365">
        <f>SUM(E13:K13)</f>
        <v>0</v>
      </c>
      <c r="E13" s="369"/>
      <c r="F13" s="365"/>
      <c r="G13" s="365"/>
      <c r="H13" s="365"/>
      <c r="I13" s="365"/>
      <c r="J13" s="365"/>
      <c r="K13" s="365">
        <f>SUM(L13:M13)</f>
        <v>0</v>
      </c>
      <c r="L13" s="365"/>
      <c r="M13" s="365"/>
      <c r="N13" s="365"/>
    </row>
    <row r="14" spans="1:21" s="229" customFormat="1" hidden="1" x14ac:dyDescent="0.25">
      <c r="A14" s="364" t="s">
        <v>279</v>
      </c>
      <c r="B14" s="367" t="s">
        <v>245</v>
      </c>
      <c r="C14" s="368"/>
      <c r="D14" s="365">
        <f t="shared" ref="D14:D20" si="3">SUM(E14:K14)</f>
        <v>0</v>
      </c>
      <c r="E14" s="369"/>
      <c r="F14" s="365"/>
      <c r="G14" s="365"/>
      <c r="H14" s="365"/>
      <c r="I14" s="365"/>
      <c r="J14" s="365"/>
      <c r="K14" s="365">
        <f>SUM(L14:M14)</f>
        <v>0</v>
      </c>
      <c r="L14" s="365"/>
      <c r="M14" s="365"/>
      <c r="N14" s="365"/>
    </row>
    <row r="15" spans="1:21" s="229" customFormat="1" hidden="1" x14ac:dyDescent="0.25">
      <c r="A15" s="364" t="s">
        <v>280</v>
      </c>
      <c r="B15" s="367" t="s">
        <v>338</v>
      </c>
      <c r="C15" s="368"/>
      <c r="D15" s="365">
        <f t="shared" si="3"/>
        <v>0</v>
      </c>
      <c r="E15" s="369"/>
      <c r="F15" s="365"/>
      <c r="G15" s="365"/>
      <c r="H15" s="365"/>
      <c r="I15" s="370"/>
      <c r="J15" s="365"/>
      <c r="K15" s="365">
        <f>SUM(L15:M15)</f>
        <v>0</v>
      </c>
      <c r="L15" s="365"/>
      <c r="M15" s="365"/>
      <c r="N15" s="365"/>
    </row>
    <row r="16" spans="1:21" s="231" customFormat="1" ht="31.5" hidden="1" x14ac:dyDescent="0.25">
      <c r="A16" s="352">
        <v>2</v>
      </c>
      <c r="B16" s="351" t="s">
        <v>339</v>
      </c>
      <c r="C16" s="349"/>
      <c r="D16" s="366">
        <f t="shared" ref="D16:M16" si="4">SUM(D17:D20)</f>
        <v>0</v>
      </c>
      <c r="E16" s="366">
        <f t="shared" si="4"/>
        <v>0</v>
      </c>
      <c r="F16" s="366">
        <f t="shared" si="4"/>
        <v>0</v>
      </c>
      <c r="G16" s="366">
        <f t="shared" si="4"/>
        <v>0</v>
      </c>
      <c r="H16" s="366">
        <f t="shared" si="4"/>
        <v>0</v>
      </c>
      <c r="I16" s="366">
        <f t="shared" si="4"/>
        <v>0</v>
      </c>
      <c r="J16" s="366">
        <f t="shared" si="4"/>
        <v>0</v>
      </c>
      <c r="K16" s="366">
        <f t="shared" si="4"/>
        <v>0</v>
      </c>
      <c r="L16" s="366">
        <f t="shared" si="4"/>
        <v>0</v>
      </c>
      <c r="M16" s="366">
        <f t="shared" si="4"/>
        <v>0</v>
      </c>
      <c r="N16" s="366"/>
    </row>
    <row r="17" spans="1:21" s="229" customFormat="1" hidden="1" x14ac:dyDescent="0.25">
      <c r="A17" s="364" t="s">
        <v>125</v>
      </c>
      <c r="B17" s="367" t="s">
        <v>244</v>
      </c>
      <c r="C17" s="368"/>
      <c r="D17" s="365">
        <f t="shared" si="3"/>
        <v>0</v>
      </c>
      <c r="E17" s="369"/>
      <c r="F17" s="365"/>
      <c r="G17" s="365"/>
      <c r="H17" s="365"/>
      <c r="I17" s="365"/>
      <c r="J17" s="365"/>
      <c r="K17" s="365"/>
      <c r="L17" s="365"/>
      <c r="M17" s="365"/>
      <c r="N17" s="365"/>
    </row>
    <row r="18" spans="1:21" s="229" customFormat="1" ht="17.100000000000001" hidden="1" customHeight="1" x14ac:dyDescent="0.25">
      <c r="A18" s="364" t="s">
        <v>279</v>
      </c>
      <c r="B18" s="367" t="s">
        <v>110</v>
      </c>
      <c r="C18" s="368"/>
      <c r="D18" s="365">
        <f t="shared" si="3"/>
        <v>0</v>
      </c>
      <c r="E18" s="369"/>
      <c r="F18" s="365"/>
      <c r="G18" s="365"/>
      <c r="H18" s="365"/>
      <c r="I18" s="365"/>
      <c r="J18" s="365"/>
      <c r="K18" s="365"/>
      <c r="L18" s="365"/>
      <c r="M18" s="365"/>
      <c r="N18" s="365"/>
    </row>
    <row r="19" spans="1:21" s="229" customFormat="1" ht="36.6" hidden="1" customHeight="1" x14ac:dyDescent="0.25">
      <c r="A19" s="364" t="s">
        <v>280</v>
      </c>
      <c r="B19" s="367" t="s">
        <v>421</v>
      </c>
      <c r="C19" s="368"/>
      <c r="D19" s="365">
        <f t="shared" si="3"/>
        <v>0</v>
      </c>
      <c r="E19" s="369"/>
      <c r="F19" s="365"/>
      <c r="G19" s="365"/>
      <c r="H19" s="365"/>
      <c r="I19" s="365"/>
      <c r="J19" s="365"/>
      <c r="K19" s="365"/>
      <c r="L19" s="365"/>
      <c r="M19" s="365"/>
      <c r="N19" s="365"/>
    </row>
    <row r="20" spans="1:21" s="229" customFormat="1" ht="47.25" hidden="1" x14ac:dyDescent="0.25">
      <c r="A20" s="364" t="s">
        <v>282</v>
      </c>
      <c r="B20" s="367" t="s">
        <v>422</v>
      </c>
      <c r="C20" s="368"/>
      <c r="D20" s="365">
        <f t="shared" si="3"/>
        <v>0</v>
      </c>
      <c r="E20" s="369"/>
      <c r="F20" s="365"/>
      <c r="G20" s="365"/>
      <c r="H20" s="365"/>
      <c r="I20" s="365"/>
      <c r="J20" s="365"/>
      <c r="K20" s="365"/>
      <c r="L20" s="365"/>
      <c r="M20" s="365"/>
      <c r="N20" s="365"/>
    </row>
    <row r="21" spans="1:21" s="231" customFormat="1" ht="33.6" hidden="1" customHeight="1" x14ac:dyDescent="0.25">
      <c r="A21" s="352">
        <v>3</v>
      </c>
      <c r="B21" s="351" t="s">
        <v>340</v>
      </c>
      <c r="C21" s="349"/>
      <c r="D21" s="366">
        <f>SUM(D22:D24)</f>
        <v>0</v>
      </c>
      <c r="E21" s="366">
        <f t="shared" ref="E21:N21" si="5">SUM(E22:E24)</f>
        <v>0</v>
      </c>
      <c r="F21" s="366">
        <f t="shared" si="5"/>
        <v>0</v>
      </c>
      <c r="G21" s="366">
        <f t="shared" si="5"/>
        <v>0</v>
      </c>
      <c r="H21" s="366">
        <f t="shared" si="5"/>
        <v>0</v>
      </c>
      <c r="I21" s="366">
        <f t="shared" si="5"/>
        <v>0</v>
      </c>
      <c r="J21" s="366">
        <f t="shared" si="5"/>
        <v>0</v>
      </c>
      <c r="K21" s="366">
        <f t="shared" si="5"/>
        <v>0</v>
      </c>
      <c r="L21" s="366">
        <f t="shared" si="5"/>
        <v>0</v>
      </c>
      <c r="M21" s="366">
        <f t="shared" si="5"/>
        <v>0</v>
      </c>
      <c r="N21" s="366">
        <f t="shared" si="5"/>
        <v>0</v>
      </c>
    </row>
    <row r="22" spans="1:21" s="229" customFormat="1" ht="17.45" hidden="1" customHeight="1" x14ac:dyDescent="0.25">
      <c r="A22" s="364" t="s">
        <v>125</v>
      </c>
      <c r="B22" s="367" t="s">
        <v>244</v>
      </c>
      <c r="C22" s="368"/>
      <c r="D22" s="365">
        <f>SUM(E22:L22)</f>
        <v>0</v>
      </c>
      <c r="E22" s="369"/>
      <c r="F22" s="365"/>
      <c r="G22" s="365"/>
      <c r="H22" s="365"/>
      <c r="I22" s="365"/>
      <c r="J22" s="365"/>
      <c r="K22" s="365"/>
      <c r="L22" s="365"/>
      <c r="M22" s="365"/>
      <c r="N22" s="365"/>
    </row>
    <row r="23" spans="1:21" s="229" customFormat="1" ht="21" hidden="1" customHeight="1" x14ac:dyDescent="0.25">
      <c r="A23" s="364" t="s">
        <v>279</v>
      </c>
      <c r="B23" s="367" t="s">
        <v>110</v>
      </c>
      <c r="C23" s="368"/>
      <c r="D23" s="365">
        <f>SUM(E23:L23)</f>
        <v>0</v>
      </c>
      <c r="E23" s="369"/>
      <c r="F23" s="365"/>
      <c r="G23" s="365"/>
      <c r="H23" s="365"/>
      <c r="I23" s="365"/>
      <c r="J23" s="365"/>
      <c r="K23" s="365"/>
      <c r="L23" s="365"/>
      <c r="M23" s="365"/>
      <c r="N23" s="365"/>
    </row>
    <row r="24" spans="1:21" s="229" customFormat="1" ht="18.95" hidden="1" customHeight="1" x14ac:dyDescent="0.25">
      <c r="A24" s="364" t="s">
        <v>280</v>
      </c>
      <c r="B24" s="367" t="s">
        <v>423</v>
      </c>
      <c r="C24" s="368"/>
      <c r="D24" s="365">
        <f>SUM(E24:L24)</f>
        <v>0</v>
      </c>
      <c r="E24" s="369"/>
      <c r="F24" s="365"/>
      <c r="G24" s="365"/>
      <c r="H24" s="365"/>
      <c r="I24" s="365"/>
      <c r="J24" s="365"/>
      <c r="K24" s="365"/>
      <c r="L24" s="365"/>
      <c r="M24" s="365"/>
      <c r="N24" s="365"/>
    </row>
    <row r="25" spans="1:21" s="358" customFormat="1" ht="47.25" hidden="1" x14ac:dyDescent="0.25">
      <c r="A25" s="347" t="s">
        <v>283</v>
      </c>
      <c r="B25" s="371" t="s">
        <v>341</v>
      </c>
      <c r="C25" s="355"/>
      <c r="D25" s="372">
        <f>D26</f>
        <v>323460.98</v>
      </c>
      <c r="E25" s="372">
        <f t="shared" ref="E25:N25" si="6">E26</f>
        <v>0</v>
      </c>
      <c r="F25" s="372">
        <f t="shared" si="6"/>
        <v>323460.98</v>
      </c>
      <c r="G25" s="372">
        <f t="shared" si="6"/>
        <v>0</v>
      </c>
      <c r="H25" s="372">
        <f t="shared" si="6"/>
        <v>0</v>
      </c>
      <c r="I25" s="372">
        <f t="shared" si="6"/>
        <v>0</v>
      </c>
      <c r="J25" s="372">
        <f t="shared" si="6"/>
        <v>0</v>
      </c>
      <c r="K25" s="372">
        <f t="shared" si="6"/>
        <v>0</v>
      </c>
      <c r="L25" s="372">
        <f t="shared" si="6"/>
        <v>0</v>
      </c>
      <c r="M25" s="372">
        <f t="shared" si="6"/>
        <v>0</v>
      </c>
      <c r="N25" s="372">
        <f t="shared" si="6"/>
        <v>0</v>
      </c>
      <c r="O25" s="357"/>
      <c r="P25" s="357"/>
      <c r="Q25" s="357"/>
      <c r="R25" s="357"/>
      <c r="S25" s="357"/>
      <c r="T25" s="357"/>
      <c r="U25" s="357"/>
    </row>
    <row r="26" spans="1:21" s="358" customFormat="1" ht="47.25" hidden="1" x14ac:dyDescent="0.25">
      <c r="A26" s="373">
        <v>1</v>
      </c>
      <c r="B26" s="374" t="s">
        <v>342</v>
      </c>
      <c r="C26" s="375"/>
      <c r="D26" s="372">
        <f>F26</f>
        <v>323460.98</v>
      </c>
      <c r="E26" s="354"/>
      <c r="F26" s="372">
        <f>F27</f>
        <v>323460.98</v>
      </c>
      <c r="G26" s="354"/>
      <c r="H26" s="354"/>
      <c r="I26" s="354"/>
      <c r="J26" s="354"/>
      <c r="K26" s="354"/>
      <c r="L26" s="354"/>
      <c r="M26" s="354"/>
      <c r="N26" s="354"/>
      <c r="O26" s="357"/>
      <c r="P26" s="357"/>
      <c r="Q26" s="357"/>
      <c r="R26" s="357"/>
      <c r="S26" s="357"/>
      <c r="T26" s="357"/>
      <c r="U26" s="357"/>
    </row>
    <row r="27" spans="1:21" s="358" customFormat="1" x14ac:dyDescent="0.25">
      <c r="A27" s="373" t="s">
        <v>45</v>
      </c>
      <c r="B27" s="374" t="s">
        <v>343</v>
      </c>
      <c r="C27" s="375"/>
      <c r="D27" s="372">
        <f>F27</f>
        <v>323460.98</v>
      </c>
      <c r="E27" s="354"/>
      <c r="F27" s="372">
        <f>SUM(F28:F32)</f>
        <v>323460.98</v>
      </c>
      <c r="G27" s="354"/>
      <c r="H27" s="354"/>
      <c r="I27" s="354"/>
      <c r="J27" s="354"/>
      <c r="K27" s="354"/>
      <c r="L27" s="354"/>
      <c r="M27" s="354"/>
      <c r="N27" s="354"/>
      <c r="O27" s="357"/>
      <c r="P27" s="357"/>
      <c r="Q27" s="357"/>
      <c r="R27" s="357"/>
      <c r="S27" s="357"/>
      <c r="T27" s="357"/>
      <c r="U27" s="357"/>
    </row>
    <row r="28" spans="1:21" s="358" customFormat="1" x14ac:dyDescent="0.25">
      <c r="A28" s="376" t="s">
        <v>125</v>
      </c>
      <c r="B28" s="377" t="s">
        <v>185</v>
      </c>
      <c r="C28" s="378" t="s">
        <v>344</v>
      </c>
      <c r="D28" s="379">
        <f t="shared" ref="D28:D66" si="7">F28</f>
        <v>12088.43</v>
      </c>
      <c r="E28" s="380"/>
      <c r="F28" s="379">
        <f>'[3]37-Hạnh'!D11</f>
        <v>12088.43</v>
      </c>
      <c r="G28" s="380"/>
      <c r="H28" s="380"/>
      <c r="I28" s="380"/>
      <c r="J28" s="380"/>
      <c r="K28" s="380"/>
      <c r="L28" s="380"/>
      <c r="M28" s="380"/>
      <c r="N28" s="380"/>
      <c r="O28" s="357"/>
      <c r="P28" s="357"/>
      <c r="Q28" s="357"/>
      <c r="R28" s="357"/>
      <c r="S28" s="357"/>
      <c r="T28" s="357"/>
      <c r="U28" s="357"/>
    </row>
    <row r="29" spans="1:21" s="358" customFormat="1" ht="31.5" x14ac:dyDescent="0.25">
      <c r="A29" s="381" t="s">
        <v>279</v>
      </c>
      <c r="B29" s="382" t="s">
        <v>351</v>
      </c>
      <c r="C29" s="383" t="s">
        <v>352</v>
      </c>
      <c r="D29" s="384">
        <f t="shared" si="7"/>
        <v>4309.4799999999996</v>
      </c>
      <c r="E29" s="385"/>
      <c r="F29" s="384">
        <f>'[3]37-Hạnh'!D12</f>
        <v>4309.4799999999996</v>
      </c>
      <c r="G29" s="385"/>
      <c r="H29" s="385"/>
      <c r="I29" s="385"/>
      <c r="J29" s="385"/>
      <c r="K29" s="385"/>
      <c r="L29" s="385"/>
      <c r="M29" s="385"/>
      <c r="N29" s="385"/>
      <c r="O29" s="357"/>
      <c r="P29" s="357"/>
      <c r="Q29" s="357"/>
      <c r="R29" s="357"/>
      <c r="S29" s="357"/>
      <c r="T29" s="357"/>
      <c r="U29" s="357"/>
    </row>
    <row r="30" spans="1:21" s="358" customFormat="1" x14ac:dyDescent="0.25">
      <c r="A30" s="376" t="s">
        <v>280</v>
      </c>
      <c r="B30" s="377" t="s">
        <v>347</v>
      </c>
      <c r="C30" s="383" t="s">
        <v>346</v>
      </c>
      <c r="D30" s="379">
        <f t="shared" si="7"/>
        <v>377.32</v>
      </c>
      <c r="E30" s="380"/>
      <c r="F30" s="379">
        <f>'[3]37-Hạnh'!D13</f>
        <v>377.32</v>
      </c>
      <c r="G30" s="380"/>
      <c r="H30" s="380"/>
      <c r="I30" s="380"/>
      <c r="J30" s="380"/>
      <c r="K30" s="380"/>
      <c r="L30" s="380"/>
      <c r="M30" s="380"/>
      <c r="N30" s="380"/>
      <c r="O30" s="357"/>
      <c r="P30" s="357"/>
      <c r="Q30" s="357"/>
      <c r="R30" s="357"/>
      <c r="S30" s="357"/>
      <c r="T30" s="357"/>
      <c r="U30" s="357"/>
    </row>
    <row r="31" spans="1:21" s="358" customFormat="1" x14ac:dyDescent="0.25">
      <c r="A31" s="376" t="s">
        <v>281</v>
      </c>
      <c r="B31" s="377" t="s">
        <v>27</v>
      </c>
      <c r="C31" s="383" t="s">
        <v>346</v>
      </c>
      <c r="D31" s="379">
        <f t="shared" si="7"/>
        <v>4065.01</v>
      </c>
      <c r="E31" s="380"/>
      <c r="F31" s="379">
        <f>'[3]37-Hạnh'!D14</f>
        <v>4065.01</v>
      </c>
      <c r="G31" s="380"/>
      <c r="H31" s="380"/>
      <c r="I31" s="380"/>
      <c r="J31" s="380"/>
      <c r="K31" s="380"/>
      <c r="L31" s="380"/>
      <c r="M31" s="380"/>
      <c r="N31" s="380"/>
      <c r="O31" s="357"/>
      <c r="P31" s="357"/>
      <c r="Q31" s="357"/>
      <c r="R31" s="357"/>
      <c r="S31" s="357"/>
      <c r="T31" s="357"/>
      <c r="U31" s="357"/>
    </row>
    <row r="32" spans="1:21" s="358" customFormat="1" x14ac:dyDescent="0.25">
      <c r="A32" s="381" t="s">
        <v>350</v>
      </c>
      <c r="B32" s="382" t="s">
        <v>345</v>
      </c>
      <c r="C32" s="383" t="s">
        <v>346</v>
      </c>
      <c r="D32" s="384">
        <f t="shared" si="7"/>
        <v>302620.74</v>
      </c>
      <c r="E32" s="385"/>
      <c r="F32" s="384">
        <f>'[3]37-Hạnh'!D15</f>
        <v>302620.74</v>
      </c>
      <c r="G32" s="385"/>
      <c r="H32" s="385"/>
      <c r="I32" s="385"/>
      <c r="J32" s="385"/>
      <c r="K32" s="385"/>
      <c r="L32" s="385"/>
      <c r="M32" s="385"/>
      <c r="N32" s="385"/>
      <c r="O32" s="357"/>
      <c r="P32" s="357"/>
      <c r="Q32" s="357"/>
      <c r="R32" s="357"/>
      <c r="S32" s="357"/>
      <c r="T32" s="357"/>
      <c r="U32" s="357"/>
    </row>
    <row r="33" spans="1:21" s="358" customFormat="1" x14ac:dyDescent="0.25">
      <c r="A33" s="386" t="s">
        <v>605</v>
      </c>
      <c r="B33" s="387" t="s">
        <v>606</v>
      </c>
      <c r="C33" s="388" t="s">
        <v>607</v>
      </c>
      <c r="D33" s="389">
        <f t="shared" si="7"/>
        <v>87538.38</v>
      </c>
      <c r="E33" s="354"/>
      <c r="F33" s="389">
        <f>'[3]37-Hạnh'!D16</f>
        <v>87538.38</v>
      </c>
      <c r="G33" s="390"/>
      <c r="H33" s="390"/>
      <c r="I33" s="390"/>
      <c r="J33" s="390"/>
      <c r="K33" s="390"/>
      <c r="L33" s="390"/>
      <c r="M33" s="390"/>
      <c r="N33" s="390"/>
      <c r="O33" s="357"/>
      <c r="P33" s="357"/>
      <c r="Q33" s="357"/>
      <c r="R33" s="357"/>
      <c r="S33" s="357"/>
      <c r="T33" s="357"/>
      <c r="U33" s="357"/>
    </row>
    <row r="34" spans="1:21" s="396" customFormat="1" x14ac:dyDescent="0.25">
      <c r="A34" s="391"/>
      <c r="B34" s="392" t="s">
        <v>608</v>
      </c>
      <c r="C34" s="393" t="s">
        <v>609</v>
      </c>
      <c r="D34" s="394">
        <f t="shared" si="7"/>
        <v>10856.45</v>
      </c>
      <c r="E34" s="395"/>
      <c r="F34" s="394">
        <f>'[3]37-Hạnh'!D17</f>
        <v>10856.45</v>
      </c>
      <c r="G34" s="395"/>
      <c r="H34" s="395"/>
      <c r="I34" s="395"/>
      <c r="J34" s="395"/>
      <c r="K34" s="395"/>
      <c r="L34" s="395"/>
      <c r="M34" s="395"/>
      <c r="N34" s="395"/>
    </row>
    <row r="35" spans="1:21" s="401" customFormat="1" x14ac:dyDescent="0.25">
      <c r="A35" s="397"/>
      <c r="B35" s="398" t="s">
        <v>610</v>
      </c>
      <c r="C35" s="399" t="s">
        <v>611</v>
      </c>
      <c r="D35" s="394">
        <f t="shared" si="7"/>
        <v>5165.8100000000004</v>
      </c>
      <c r="E35" s="400"/>
      <c r="F35" s="394">
        <f>'[3]37-Hạnh'!D18</f>
        <v>5165.8100000000004</v>
      </c>
      <c r="G35" s="400"/>
      <c r="H35" s="400"/>
      <c r="I35" s="400"/>
      <c r="J35" s="400"/>
      <c r="K35" s="400"/>
      <c r="L35" s="400"/>
      <c r="M35" s="400"/>
      <c r="N35" s="400"/>
    </row>
    <row r="36" spans="1:21" s="401" customFormat="1" x14ac:dyDescent="0.25">
      <c r="A36" s="397"/>
      <c r="B36" s="398" t="s">
        <v>612</v>
      </c>
      <c r="C36" s="399" t="s">
        <v>613</v>
      </c>
      <c r="D36" s="394">
        <f t="shared" si="7"/>
        <v>8020.09</v>
      </c>
      <c r="E36" s="400"/>
      <c r="F36" s="394">
        <f>'[3]37-Hạnh'!D19</f>
        <v>8020.09</v>
      </c>
      <c r="G36" s="400"/>
      <c r="H36" s="400"/>
      <c r="I36" s="400"/>
      <c r="J36" s="400"/>
      <c r="K36" s="400"/>
      <c r="L36" s="400"/>
      <c r="M36" s="400"/>
      <c r="N36" s="400"/>
    </row>
    <row r="37" spans="1:21" s="401" customFormat="1" x14ac:dyDescent="0.25">
      <c r="A37" s="397"/>
      <c r="B37" s="398" t="s">
        <v>614</v>
      </c>
      <c r="C37" s="399" t="s">
        <v>615</v>
      </c>
      <c r="D37" s="394">
        <f t="shared" si="7"/>
        <v>8043.57</v>
      </c>
      <c r="E37" s="400"/>
      <c r="F37" s="394">
        <f>'[3]37-Hạnh'!D20</f>
        <v>8043.57</v>
      </c>
      <c r="G37" s="400"/>
      <c r="H37" s="400"/>
      <c r="I37" s="400"/>
      <c r="J37" s="400"/>
      <c r="K37" s="400"/>
      <c r="L37" s="400"/>
      <c r="M37" s="400"/>
      <c r="N37" s="400"/>
    </row>
    <row r="38" spans="1:21" s="401" customFormat="1" x14ac:dyDescent="0.25">
      <c r="A38" s="397"/>
      <c r="B38" s="398" t="s">
        <v>616</v>
      </c>
      <c r="C38" s="399" t="s">
        <v>617</v>
      </c>
      <c r="D38" s="394">
        <f t="shared" si="7"/>
        <v>10249.09</v>
      </c>
      <c r="E38" s="400"/>
      <c r="F38" s="394">
        <f>'[3]37-Hạnh'!D21</f>
        <v>10249.09</v>
      </c>
      <c r="G38" s="400"/>
      <c r="H38" s="400"/>
      <c r="I38" s="400"/>
      <c r="J38" s="400"/>
      <c r="K38" s="400"/>
      <c r="L38" s="400"/>
      <c r="M38" s="400"/>
      <c r="N38" s="400"/>
    </row>
    <row r="39" spans="1:21" s="401" customFormat="1" x14ac:dyDescent="0.25">
      <c r="A39" s="397"/>
      <c r="B39" s="398" t="s">
        <v>618</v>
      </c>
      <c r="C39" s="399" t="s">
        <v>619</v>
      </c>
      <c r="D39" s="394">
        <f t="shared" si="7"/>
        <v>11908.31</v>
      </c>
      <c r="E39" s="400"/>
      <c r="F39" s="394">
        <f>'[3]37-Hạnh'!D22</f>
        <v>11908.31</v>
      </c>
      <c r="G39" s="400"/>
      <c r="H39" s="400"/>
      <c r="I39" s="400"/>
      <c r="J39" s="400"/>
      <c r="K39" s="400"/>
      <c r="L39" s="400"/>
      <c r="M39" s="400"/>
      <c r="N39" s="400"/>
    </row>
    <row r="40" spans="1:21" s="401" customFormat="1" x14ac:dyDescent="0.25">
      <c r="A40" s="397"/>
      <c r="B40" s="398" t="s">
        <v>620</v>
      </c>
      <c r="C40" s="399" t="s">
        <v>621</v>
      </c>
      <c r="D40" s="394">
        <f t="shared" si="7"/>
        <v>7558.78</v>
      </c>
      <c r="E40" s="400"/>
      <c r="F40" s="394">
        <f>'[3]37-Hạnh'!D23</f>
        <v>7558.78</v>
      </c>
      <c r="G40" s="400"/>
      <c r="H40" s="400"/>
      <c r="I40" s="400"/>
      <c r="J40" s="400"/>
      <c r="K40" s="400"/>
      <c r="L40" s="400"/>
      <c r="M40" s="400"/>
      <c r="N40" s="400"/>
    </row>
    <row r="41" spans="1:21" s="401" customFormat="1" x14ac:dyDescent="0.25">
      <c r="A41" s="397"/>
      <c r="B41" s="402" t="s">
        <v>622</v>
      </c>
      <c r="C41" s="403" t="s">
        <v>623</v>
      </c>
      <c r="D41" s="394">
        <f t="shared" si="7"/>
        <v>8190.08</v>
      </c>
      <c r="E41" s="400"/>
      <c r="F41" s="394">
        <f>'[3]37-Hạnh'!D24</f>
        <v>8190.08</v>
      </c>
      <c r="G41" s="400"/>
      <c r="H41" s="400"/>
      <c r="I41" s="400"/>
      <c r="J41" s="400"/>
      <c r="K41" s="400"/>
      <c r="L41" s="400"/>
      <c r="M41" s="400"/>
      <c r="N41" s="400"/>
    </row>
    <row r="42" spans="1:21" s="401" customFormat="1" x14ac:dyDescent="0.25">
      <c r="A42" s="397"/>
      <c r="B42" s="398" t="s">
        <v>624</v>
      </c>
      <c r="C42" s="399" t="s">
        <v>625</v>
      </c>
      <c r="D42" s="394">
        <f t="shared" si="7"/>
        <v>8543.77</v>
      </c>
      <c r="E42" s="400"/>
      <c r="F42" s="394">
        <f>'[3]37-Hạnh'!D25</f>
        <v>8543.77</v>
      </c>
      <c r="G42" s="400"/>
      <c r="H42" s="400"/>
      <c r="I42" s="400"/>
      <c r="J42" s="400"/>
      <c r="K42" s="400"/>
      <c r="L42" s="400"/>
      <c r="M42" s="400"/>
      <c r="N42" s="400"/>
    </row>
    <row r="43" spans="1:21" s="401" customFormat="1" x14ac:dyDescent="0.25">
      <c r="A43" s="397"/>
      <c r="B43" s="398" t="s">
        <v>626</v>
      </c>
      <c r="C43" s="399" t="s">
        <v>627</v>
      </c>
      <c r="D43" s="394">
        <f t="shared" si="7"/>
        <v>9002.43</v>
      </c>
      <c r="E43" s="400"/>
      <c r="F43" s="394">
        <f>'[3]37-Hạnh'!D26</f>
        <v>9002.43</v>
      </c>
      <c r="G43" s="400"/>
      <c r="H43" s="400"/>
      <c r="I43" s="400"/>
      <c r="J43" s="400"/>
      <c r="K43" s="400"/>
      <c r="L43" s="400"/>
      <c r="M43" s="400"/>
      <c r="N43" s="400"/>
    </row>
    <row r="44" spans="1:21" x14ac:dyDescent="0.25">
      <c r="A44" s="404" t="s">
        <v>605</v>
      </c>
      <c r="B44" s="405" t="s">
        <v>628</v>
      </c>
      <c r="C44" s="406" t="s">
        <v>629</v>
      </c>
      <c r="D44" s="389">
        <f t="shared" si="7"/>
        <v>121031.51000000002</v>
      </c>
      <c r="E44" s="407"/>
      <c r="F44" s="389">
        <f>'[3]37-Hạnh'!D27</f>
        <v>121031.51000000002</v>
      </c>
      <c r="G44" s="407"/>
      <c r="H44" s="407"/>
      <c r="I44" s="408"/>
      <c r="J44" s="408"/>
      <c r="K44" s="407"/>
      <c r="L44" s="407"/>
      <c r="M44" s="407"/>
      <c r="N44" s="408"/>
    </row>
    <row r="45" spans="1:21" x14ac:dyDescent="0.25">
      <c r="A45" s="409"/>
      <c r="B45" s="410" t="s">
        <v>630</v>
      </c>
      <c r="C45" s="411" t="s">
        <v>631</v>
      </c>
      <c r="D45" s="394">
        <f t="shared" si="7"/>
        <v>9262.65</v>
      </c>
      <c r="E45" s="400"/>
      <c r="F45" s="394">
        <f>'[3]37-Hạnh'!D28</f>
        <v>9262.65</v>
      </c>
      <c r="G45" s="400"/>
      <c r="H45" s="400"/>
      <c r="I45" s="400"/>
      <c r="J45" s="400"/>
      <c r="K45" s="400"/>
      <c r="L45" s="400"/>
      <c r="M45" s="400"/>
      <c r="N45" s="400"/>
    </row>
    <row r="46" spans="1:21" x14ac:dyDescent="0.25">
      <c r="A46" s="409"/>
      <c r="B46" s="410" t="s">
        <v>632</v>
      </c>
      <c r="C46" s="411" t="s">
        <v>633</v>
      </c>
      <c r="D46" s="394">
        <f t="shared" si="7"/>
        <v>6472.98</v>
      </c>
      <c r="E46" s="400"/>
      <c r="F46" s="394">
        <f>'[3]37-Hạnh'!D29</f>
        <v>6472.98</v>
      </c>
      <c r="G46" s="400"/>
      <c r="H46" s="400"/>
      <c r="I46" s="400"/>
      <c r="J46" s="400"/>
      <c r="K46" s="400"/>
      <c r="L46" s="400"/>
      <c r="M46" s="400"/>
      <c r="N46" s="400"/>
    </row>
    <row r="47" spans="1:21" x14ac:dyDescent="0.25">
      <c r="A47" s="409"/>
      <c r="B47" s="410" t="s">
        <v>634</v>
      </c>
      <c r="C47" s="411" t="s">
        <v>635</v>
      </c>
      <c r="D47" s="394">
        <f t="shared" si="7"/>
        <v>12985.41</v>
      </c>
      <c r="E47" s="400"/>
      <c r="F47" s="394">
        <f>'[3]37-Hạnh'!D30</f>
        <v>12985.41</v>
      </c>
      <c r="G47" s="400"/>
      <c r="H47" s="400"/>
      <c r="I47" s="400"/>
      <c r="J47" s="400"/>
      <c r="K47" s="400"/>
      <c r="L47" s="400"/>
      <c r="M47" s="400"/>
      <c r="N47" s="400"/>
    </row>
    <row r="48" spans="1:21" x14ac:dyDescent="0.25">
      <c r="A48" s="409"/>
      <c r="B48" s="410" t="s">
        <v>636</v>
      </c>
      <c r="C48" s="411" t="s">
        <v>637</v>
      </c>
      <c r="D48" s="394">
        <f t="shared" si="7"/>
        <v>14082.72</v>
      </c>
      <c r="E48" s="400"/>
      <c r="F48" s="394">
        <f>'[3]37-Hạnh'!D31</f>
        <v>14082.72</v>
      </c>
      <c r="G48" s="400"/>
      <c r="H48" s="400"/>
      <c r="I48" s="400"/>
      <c r="J48" s="400"/>
      <c r="K48" s="400"/>
      <c r="L48" s="400"/>
      <c r="M48" s="400"/>
      <c r="N48" s="400"/>
    </row>
    <row r="49" spans="1:14" x14ac:dyDescent="0.25">
      <c r="A49" s="409"/>
      <c r="B49" s="410" t="s">
        <v>638</v>
      </c>
      <c r="C49" s="411" t="s">
        <v>639</v>
      </c>
      <c r="D49" s="394">
        <f t="shared" si="7"/>
        <v>7038.29</v>
      </c>
      <c r="E49" s="400"/>
      <c r="F49" s="394">
        <f>'[3]37-Hạnh'!D32</f>
        <v>7038.29</v>
      </c>
      <c r="G49" s="400"/>
      <c r="H49" s="400"/>
      <c r="I49" s="400"/>
      <c r="J49" s="400"/>
      <c r="K49" s="400"/>
      <c r="L49" s="400"/>
      <c r="M49" s="400"/>
      <c r="N49" s="400"/>
    </row>
    <row r="50" spans="1:14" x14ac:dyDescent="0.25">
      <c r="A50" s="409"/>
      <c r="B50" s="410" t="s">
        <v>640</v>
      </c>
      <c r="C50" s="411" t="s">
        <v>641</v>
      </c>
      <c r="D50" s="394">
        <f t="shared" si="7"/>
        <v>11284.66</v>
      </c>
      <c r="E50" s="400"/>
      <c r="F50" s="394">
        <f>'[3]37-Hạnh'!D33</f>
        <v>11284.66</v>
      </c>
      <c r="G50" s="400"/>
      <c r="H50" s="400"/>
      <c r="I50" s="400"/>
      <c r="J50" s="400"/>
      <c r="K50" s="400"/>
      <c r="L50" s="400"/>
      <c r="M50" s="400"/>
      <c r="N50" s="400"/>
    </row>
    <row r="51" spans="1:14" x14ac:dyDescent="0.25">
      <c r="A51" s="409"/>
      <c r="B51" s="410" t="s">
        <v>642</v>
      </c>
      <c r="C51" s="411" t="s">
        <v>643</v>
      </c>
      <c r="D51" s="394">
        <f t="shared" si="7"/>
        <v>13138.43</v>
      </c>
      <c r="E51" s="400"/>
      <c r="F51" s="394">
        <f>'[3]37-Hạnh'!D34</f>
        <v>13138.43</v>
      </c>
      <c r="G51" s="400"/>
      <c r="H51" s="400"/>
      <c r="I51" s="400"/>
      <c r="J51" s="400"/>
      <c r="K51" s="400"/>
      <c r="L51" s="400"/>
      <c r="M51" s="400"/>
      <c r="N51" s="400"/>
    </row>
    <row r="52" spans="1:14" x14ac:dyDescent="0.25">
      <c r="A52" s="409"/>
      <c r="B52" s="410" t="s">
        <v>644</v>
      </c>
      <c r="C52" s="411" t="s">
        <v>645</v>
      </c>
      <c r="D52" s="394">
        <f t="shared" si="7"/>
        <v>13524.24</v>
      </c>
      <c r="E52" s="400"/>
      <c r="F52" s="394">
        <f>'[3]37-Hạnh'!D35</f>
        <v>13524.24</v>
      </c>
      <c r="G52" s="400"/>
      <c r="H52" s="400"/>
      <c r="I52" s="400"/>
      <c r="J52" s="400"/>
      <c r="K52" s="400"/>
      <c r="L52" s="400"/>
      <c r="M52" s="400"/>
      <c r="N52" s="400"/>
    </row>
    <row r="53" spans="1:14" x14ac:dyDescent="0.25">
      <c r="A53" s="409"/>
      <c r="B53" s="410" t="s">
        <v>646</v>
      </c>
      <c r="C53" s="411" t="s">
        <v>647</v>
      </c>
      <c r="D53" s="394">
        <f t="shared" si="7"/>
        <v>6561.49</v>
      </c>
      <c r="E53" s="400"/>
      <c r="F53" s="394">
        <f>'[3]37-Hạnh'!D36</f>
        <v>6561.49</v>
      </c>
      <c r="G53" s="400"/>
      <c r="H53" s="400"/>
      <c r="I53" s="400"/>
      <c r="J53" s="400"/>
      <c r="K53" s="400"/>
      <c r="L53" s="400"/>
      <c r="M53" s="400"/>
      <c r="N53" s="400"/>
    </row>
    <row r="54" spans="1:14" x14ac:dyDescent="0.25">
      <c r="A54" s="409"/>
      <c r="B54" s="410" t="s">
        <v>648</v>
      </c>
      <c r="C54" s="411" t="s">
        <v>649</v>
      </c>
      <c r="D54" s="394">
        <f t="shared" si="7"/>
        <v>7129.64</v>
      </c>
      <c r="E54" s="400"/>
      <c r="F54" s="394">
        <f>'[3]37-Hạnh'!D37</f>
        <v>7129.64</v>
      </c>
      <c r="G54" s="400"/>
      <c r="H54" s="400"/>
      <c r="I54" s="400"/>
      <c r="J54" s="400"/>
      <c r="K54" s="400"/>
      <c r="L54" s="400"/>
      <c r="M54" s="400"/>
      <c r="N54" s="400"/>
    </row>
    <row r="55" spans="1:14" x14ac:dyDescent="0.25">
      <c r="A55" s="409"/>
      <c r="B55" s="410" t="s">
        <v>650</v>
      </c>
      <c r="C55" s="411" t="s">
        <v>651</v>
      </c>
      <c r="D55" s="394">
        <f t="shared" si="7"/>
        <v>9995.2999999999993</v>
      </c>
      <c r="E55" s="400"/>
      <c r="F55" s="394">
        <f>'[3]37-Hạnh'!D38</f>
        <v>9995.2999999999993</v>
      </c>
      <c r="G55" s="400"/>
      <c r="H55" s="400"/>
      <c r="I55" s="400"/>
      <c r="J55" s="400"/>
      <c r="K55" s="400"/>
      <c r="L55" s="400"/>
      <c r="M55" s="400"/>
      <c r="N55" s="400"/>
    </row>
    <row r="56" spans="1:14" ht="18" customHeight="1" x14ac:dyDescent="0.25">
      <c r="A56" s="409"/>
      <c r="B56" s="410" t="s">
        <v>652</v>
      </c>
      <c r="C56" s="411" t="s">
        <v>653</v>
      </c>
      <c r="D56" s="394">
        <f t="shared" si="7"/>
        <v>9555.7000000000007</v>
      </c>
      <c r="E56" s="400"/>
      <c r="F56" s="394">
        <f>'[3]37-Hạnh'!D39</f>
        <v>9555.7000000000007</v>
      </c>
      <c r="G56" s="400"/>
      <c r="H56" s="400"/>
      <c r="I56" s="400"/>
      <c r="J56" s="400"/>
      <c r="K56" s="400"/>
      <c r="L56" s="400"/>
      <c r="M56" s="400"/>
      <c r="N56" s="400"/>
    </row>
    <row r="57" spans="1:14" x14ac:dyDescent="0.25">
      <c r="A57" s="404" t="s">
        <v>605</v>
      </c>
      <c r="B57" s="405" t="s">
        <v>654</v>
      </c>
      <c r="C57" s="406" t="s">
        <v>655</v>
      </c>
      <c r="D57" s="389">
        <f t="shared" si="7"/>
        <v>94050.85</v>
      </c>
      <c r="E57" s="407"/>
      <c r="F57" s="389">
        <f>'[3]37-Hạnh'!D40</f>
        <v>94050.85</v>
      </c>
      <c r="G57" s="407"/>
      <c r="H57" s="407"/>
      <c r="I57" s="408"/>
      <c r="J57" s="408"/>
      <c r="K57" s="407"/>
      <c r="L57" s="407"/>
      <c r="M57" s="407"/>
      <c r="N57" s="408"/>
    </row>
    <row r="58" spans="1:14" x14ac:dyDescent="0.25">
      <c r="A58" s="409"/>
      <c r="B58" s="410" t="s">
        <v>650</v>
      </c>
      <c r="C58" s="411" t="s">
        <v>656</v>
      </c>
      <c r="D58" s="394">
        <f t="shared" si="7"/>
        <v>10510.01</v>
      </c>
      <c r="E58" s="400"/>
      <c r="F58" s="394">
        <f>'[3]37-Hạnh'!D41</f>
        <v>10510.01</v>
      </c>
      <c r="G58" s="400"/>
      <c r="H58" s="400"/>
      <c r="I58" s="400"/>
      <c r="J58" s="400"/>
      <c r="K58" s="400"/>
      <c r="L58" s="400"/>
      <c r="M58" s="400"/>
      <c r="N58" s="400"/>
    </row>
    <row r="59" spans="1:14" ht="17.25" customHeight="1" x14ac:dyDescent="0.25">
      <c r="A59" s="409"/>
      <c r="B59" s="410" t="s">
        <v>652</v>
      </c>
      <c r="C59" s="411" t="s">
        <v>657</v>
      </c>
      <c r="D59" s="394">
        <f t="shared" si="7"/>
        <v>10302.27</v>
      </c>
      <c r="E59" s="400"/>
      <c r="F59" s="394">
        <f>'[3]37-Hạnh'!D42</f>
        <v>10302.27</v>
      </c>
      <c r="G59" s="400"/>
      <c r="H59" s="400"/>
      <c r="I59" s="400"/>
      <c r="J59" s="400"/>
      <c r="K59" s="400"/>
      <c r="L59" s="400"/>
      <c r="M59" s="400"/>
      <c r="N59" s="400"/>
    </row>
    <row r="60" spans="1:14" x14ac:dyDescent="0.25">
      <c r="A60" s="409"/>
      <c r="B60" s="410" t="s">
        <v>658</v>
      </c>
      <c r="C60" s="411" t="s">
        <v>659</v>
      </c>
      <c r="D60" s="394">
        <f t="shared" si="7"/>
        <v>17227.400000000001</v>
      </c>
      <c r="E60" s="400"/>
      <c r="F60" s="394">
        <f>'[3]37-Hạnh'!D43</f>
        <v>17227.400000000001</v>
      </c>
      <c r="G60" s="400"/>
      <c r="H60" s="400"/>
      <c r="I60" s="400"/>
      <c r="J60" s="400"/>
      <c r="K60" s="400"/>
      <c r="L60" s="400"/>
      <c r="M60" s="400"/>
      <c r="N60" s="400"/>
    </row>
    <row r="61" spans="1:14" x14ac:dyDescent="0.25">
      <c r="A61" s="409"/>
      <c r="B61" s="410" t="s">
        <v>660</v>
      </c>
      <c r="C61" s="411" t="s">
        <v>661</v>
      </c>
      <c r="D61" s="394">
        <f t="shared" si="7"/>
        <v>10028.77</v>
      </c>
      <c r="E61" s="400"/>
      <c r="F61" s="394">
        <f>'[3]37-Hạnh'!D44</f>
        <v>10028.77</v>
      </c>
      <c r="G61" s="400"/>
      <c r="H61" s="400"/>
      <c r="I61" s="400"/>
      <c r="J61" s="400"/>
      <c r="K61" s="400"/>
      <c r="L61" s="400"/>
      <c r="M61" s="400"/>
      <c r="N61" s="400"/>
    </row>
    <row r="62" spans="1:14" x14ac:dyDescent="0.25">
      <c r="A62" s="409"/>
      <c r="B62" s="410" t="s">
        <v>662</v>
      </c>
      <c r="C62" s="411" t="s">
        <v>663</v>
      </c>
      <c r="D62" s="394">
        <f t="shared" si="7"/>
        <v>7874.29</v>
      </c>
      <c r="E62" s="400"/>
      <c r="F62" s="394">
        <f>'[3]37-Hạnh'!D45</f>
        <v>7874.29</v>
      </c>
      <c r="G62" s="400"/>
      <c r="H62" s="400"/>
      <c r="I62" s="400"/>
      <c r="J62" s="400"/>
      <c r="K62" s="400"/>
      <c r="L62" s="400"/>
      <c r="M62" s="400"/>
      <c r="N62" s="400"/>
    </row>
    <row r="63" spans="1:14" x14ac:dyDescent="0.25">
      <c r="A63" s="409"/>
      <c r="B63" s="410" t="s">
        <v>664</v>
      </c>
      <c r="C63" s="411" t="s">
        <v>665</v>
      </c>
      <c r="D63" s="394">
        <f t="shared" si="7"/>
        <v>7108.75</v>
      </c>
      <c r="E63" s="400"/>
      <c r="F63" s="394">
        <f>'[3]37-Hạnh'!D46</f>
        <v>7108.75</v>
      </c>
      <c r="G63" s="400"/>
      <c r="H63" s="400"/>
      <c r="I63" s="400"/>
      <c r="J63" s="400"/>
      <c r="K63" s="400"/>
      <c r="L63" s="400"/>
      <c r="M63" s="400"/>
      <c r="N63" s="400"/>
    </row>
    <row r="64" spans="1:14" x14ac:dyDescent="0.25">
      <c r="A64" s="409"/>
      <c r="B64" s="410" t="s">
        <v>666</v>
      </c>
      <c r="C64" s="411" t="s">
        <v>667</v>
      </c>
      <c r="D64" s="394">
        <f t="shared" si="7"/>
        <v>6699.97</v>
      </c>
      <c r="E64" s="400"/>
      <c r="F64" s="394">
        <f>'[3]37-Hạnh'!D47</f>
        <v>6699.97</v>
      </c>
      <c r="G64" s="400"/>
      <c r="H64" s="400"/>
      <c r="I64" s="400"/>
      <c r="J64" s="400"/>
      <c r="K64" s="400"/>
      <c r="L64" s="400"/>
      <c r="M64" s="400"/>
      <c r="N64" s="400"/>
    </row>
    <row r="65" spans="1:14" x14ac:dyDescent="0.25">
      <c r="A65" s="409"/>
      <c r="B65" s="410" t="s">
        <v>668</v>
      </c>
      <c r="C65" s="411" t="s">
        <v>669</v>
      </c>
      <c r="D65" s="394">
        <f t="shared" si="7"/>
        <v>12877.82</v>
      </c>
      <c r="E65" s="400"/>
      <c r="F65" s="394">
        <f>'[3]37-Hạnh'!D48</f>
        <v>12877.82</v>
      </c>
      <c r="G65" s="400"/>
      <c r="H65" s="400"/>
      <c r="I65" s="400"/>
      <c r="J65" s="400"/>
      <c r="K65" s="400"/>
      <c r="L65" s="400"/>
      <c r="M65" s="400"/>
      <c r="N65" s="400"/>
    </row>
    <row r="66" spans="1:14" x14ac:dyDescent="0.25">
      <c r="A66" s="412"/>
      <c r="B66" s="413" t="s">
        <v>670</v>
      </c>
      <c r="C66" s="414" t="s">
        <v>671</v>
      </c>
      <c r="D66" s="415">
        <f t="shared" si="7"/>
        <v>11421.57</v>
      </c>
      <c r="E66" s="416"/>
      <c r="F66" s="415">
        <f>'[3]37-Hạnh'!D49</f>
        <v>11421.57</v>
      </c>
      <c r="G66" s="416"/>
      <c r="H66" s="416"/>
      <c r="I66" s="416"/>
      <c r="J66" s="416"/>
      <c r="K66" s="416"/>
      <c r="L66" s="416"/>
      <c r="M66" s="416"/>
      <c r="N66" s="416"/>
    </row>
  </sheetData>
  <mergeCells count="17">
    <mergeCell ref="N6:N7"/>
    <mergeCell ref="F6:F7"/>
    <mergeCell ref="G6:G7"/>
    <mergeCell ref="H6:H7"/>
    <mergeCell ref="I6:I7"/>
    <mergeCell ref="J6:J7"/>
    <mergeCell ref="K6:M6"/>
    <mergeCell ref="A1:N1"/>
    <mergeCell ref="A2:N2"/>
    <mergeCell ref="A3:N3"/>
    <mergeCell ref="A4:N4"/>
    <mergeCell ref="A5:N5"/>
    <mergeCell ref="A6:A7"/>
    <mergeCell ref="B6:B7"/>
    <mergeCell ref="C6:C7"/>
    <mergeCell ref="D6:D7"/>
    <mergeCell ref="E6:E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1:S26"/>
  <sheetViews>
    <sheetView zoomScaleNormal="100" workbookViewId="0">
      <selection activeCell="A5" sqref="A5:XFD5"/>
    </sheetView>
  </sheetViews>
  <sheetFormatPr defaultColWidth="9.140625" defaultRowHeight="15" outlineLevelRow="1" x14ac:dyDescent="0.25"/>
  <cols>
    <col min="1" max="1" width="4.7109375" style="1" customWidth="1"/>
    <col min="2" max="2" width="28.5703125" style="1" customWidth="1"/>
    <col min="3" max="3" width="11.28515625" style="1" customWidth="1"/>
    <col min="4" max="4" width="8.7109375" style="1" customWidth="1"/>
    <col min="5" max="5" width="7.28515625" style="1" customWidth="1"/>
    <col min="6" max="6" width="7.5703125" style="1" customWidth="1"/>
    <col min="7" max="8" width="8" style="1" customWidth="1"/>
    <col min="9" max="9" width="6.5703125" style="1" customWidth="1"/>
    <col min="10" max="10" width="8.7109375" style="1" customWidth="1"/>
    <col min="11" max="11" width="9.42578125" style="1" customWidth="1"/>
    <col min="12" max="12" width="10.42578125" style="1" customWidth="1"/>
    <col min="13" max="13" width="8.140625" style="1" customWidth="1"/>
    <col min="14" max="14" width="11.85546875" style="1" customWidth="1"/>
    <col min="15" max="15" width="10.140625" style="1" customWidth="1"/>
    <col min="16" max="16" width="8.140625" style="1" customWidth="1"/>
    <col min="17" max="16384" width="9.140625" style="1"/>
  </cols>
  <sheetData>
    <row r="1" spans="1:19" outlineLevel="1" x14ac:dyDescent="0.25">
      <c r="A1" s="8"/>
      <c r="B1"/>
      <c r="C1" s="7"/>
      <c r="D1"/>
      <c r="E1"/>
      <c r="F1"/>
      <c r="G1"/>
      <c r="H1"/>
      <c r="I1"/>
      <c r="J1"/>
      <c r="K1"/>
      <c r="L1"/>
      <c r="M1"/>
      <c r="N1"/>
      <c r="O1"/>
      <c r="P1" s="7" t="s">
        <v>825</v>
      </c>
      <c r="Q1"/>
      <c r="R1"/>
      <c r="S1"/>
    </row>
    <row r="2" spans="1:19" outlineLevel="1" x14ac:dyDescent="0.25">
      <c r="A2"/>
      <c r="B2"/>
      <c r="C2"/>
      <c r="D2"/>
      <c r="E2"/>
      <c r="F2"/>
      <c r="G2"/>
      <c r="H2"/>
      <c r="I2"/>
      <c r="J2"/>
      <c r="K2"/>
      <c r="L2"/>
      <c r="M2"/>
      <c r="N2"/>
      <c r="O2"/>
      <c r="P2"/>
      <c r="Q2"/>
      <c r="R2"/>
      <c r="S2"/>
    </row>
    <row r="3" spans="1:19" ht="19.5" customHeight="1" outlineLevel="1" x14ac:dyDescent="0.25">
      <c r="A3" s="709" t="s">
        <v>512</v>
      </c>
      <c r="B3" s="709"/>
      <c r="C3" s="709"/>
      <c r="D3" s="709"/>
      <c r="E3" s="709"/>
      <c r="F3" s="709"/>
      <c r="G3" s="709"/>
      <c r="H3" s="709"/>
      <c r="I3" s="709"/>
      <c r="J3" s="709"/>
      <c r="K3" s="709"/>
      <c r="L3" s="709"/>
      <c r="M3" s="709"/>
      <c r="N3" s="709"/>
      <c r="O3" s="709"/>
      <c r="P3" s="709"/>
      <c r="Q3"/>
      <c r="R3"/>
      <c r="S3"/>
    </row>
    <row r="4" spans="1:19" ht="17.25" hidden="1" customHeight="1" outlineLevel="1" x14ac:dyDescent="0.25">
      <c r="A4" s="676" t="s">
        <v>31</v>
      </c>
      <c r="B4" s="676"/>
      <c r="C4" s="676"/>
      <c r="D4" s="676"/>
      <c r="E4" s="676"/>
      <c r="F4" s="676"/>
      <c r="G4" s="676"/>
      <c r="H4" s="676"/>
      <c r="I4" s="676"/>
      <c r="J4" s="676"/>
      <c r="K4" s="676"/>
      <c r="L4" s="676"/>
      <c r="M4" s="676"/>
      <c r="N4" s="676"/>
      <c r="O4" s="676"/>
      <c r="P4" s="676"/>
      <c r="Q4"/>
      <c r="R4"/>
      <c r="S4"/>
    </row>
    <row r="5" spans="1:19" hidden="1" outlineLevel="1" x14ac:dyDescent="0.25">
      <c r="A5" s="676" t="s">
        <v>817</v>
      </c>
      <c r="B5" s="676"/>
      <c r="C5" s="676"/>
      <c r="D5" s="676"/>
      <c r="E5" s="676"/>
      <c r="F5" s="676"/>
      <c r="G5" s="676"/>
      <c r="H5" s="676"/>
      <c r="I5" s="676"/>
      <c r="J5" s="676"/>
      <c r="K5" s="676"/>
      <c r="L5" s="676"/>
      <c r="M5" s="676"/>
      <c r="N5" s="676"/>
      <c r="O5" s="676"/>
      <c r="P5" s="676"/>
      <c r="Q5"/>
      <c r="R5"/>
      <c r="S5"/>
    </row>
    <row r="6" spans="1:19" s="146" customFormat="1" ht="18" hidden="1" customHeight="1" x14ac:dyDescent="0.25">
      <c r="A6" s="676" t="s">
        <v>291</v>
      </c>
      <c r="B6" s="676"/>
      <c r="C6" s="676"/>
      <c r="D6" s="676"/>
      <c r="E6" s="676"/>
      <c r="F6" s="676"/>
      <c r="G6" s="676"/>
      <c r="H6" s="676"/>
      <c r="I6" s="676"/>
      <c r="J6" s="676"/>
      <c r="K6" s="676"/>
      <c r="L6" s="676"/>
      <c r="M6" s="676"/>
      <c r="N6" s="676"/>
      <c r="O6" s="676"/>
      <c r="P6" s="676"/>
      <c r="Q6"/>
      <c r="R6"/>
      <c r="S6"/>
    </row>
    <row r="7" spans="1:19" s="146" customFormat="1" ht="18" customHeight="1" x14ac:dyDescent="0.25">
      <c r="A7"/>
      <c r="B7"/>
      <c r="C7"/>
      <c r="D7"/>
      <c r="E7"/>
      <c r="F7"/>
      <c r="G7"/>
      <c r="H7"/>
      <c r="I7"/>
      <c r="J7"/>
      <c r="K7"/>
      <c r="L7"/>
      <c r="M7"/>
      <c r="N7"/>
      <c r="O7"/>
      <c r="P7" s="6" t="s">
        <v>30</v>
      </c>
      <c r="Q7"/>
      <c r="R7"/>
      <c r="S7"/>
    </row>
    <row r="8" spans="1:19" s="146" customFormat="1" ht="119.25" customHeight="1" x14ac:dyDescent="0.25">
      <c r="A8" s="695" t="s">
        <v>29</v>
      </c>
      <c r="B8" s="695" t="s">
        <v>107</v>
      </c>
      <c r="C8" s="695" t="s">
        <v>100</v>
      </c>
      <c r="D8" s="695" t="s">
        <v>116</v>
      </c>
      <c r="E8" s="695"/>
      <c r="F8" s="695"/>
      <c r="G8" s="695"/>
      <c r="H8" s="695"/>
      <c r="I8" s="695"/>
      <c r="J8" s="695"/>
      <c r="K8" s="695"/>
      <c r="L8" s="695"/>
      <c r="M8" s="695"/>
      <c r="N8" s="695"/>
      <c r="O8" s="695"/>
      <c r="P8" s="695"/>
    </row>
    <row r="9" spans="1:19" s="47" customFormat="1" ht="14.25" customHeight="1" x14ac:dyDescent="0.25">
      <c r="A9" s="695"/>
      <c r="B9" s="695"/>
      <c r="C9" s="695"/>
      <c r="D9" s="695" t="s">
        <v>124</v>
      </c>
      <c r="E9" s="695" t="s">
        <v>123</v>
      </c>
      <c r="F9" s="695" t="s">
        <v>122</v>
      </c>
      <c r="G9" s="695" t="s">
        <v>121</v>
      </c>
      <c r="H9" s="695" t="s">
        <v>120</v>
      </c>
      <c r="I9" s="695" t="s">
        <v>119</v>
      </c>
      <c r="J9" s="695" t="s">
        <v>118</v>
      </c>
      <c r="K9" s="695" t="s">
        <v>117</v>
      </c>
      <c r="L9" s="695" t="s">
        <v>116</v>
      </c>
      <c r="M9" s="695"/>
      <c r="N9" s="695"/>
      <c r="O9" s="695" t="s">
        <v>115</v>
      </c>
      <c r="P9" s="695" t="s">
        <v>114</v>
      </c>
      <c r="Q9" s="146"/>
      <c r="R9" s="146"/>
      <c r="S9" s="146"/>
    </row>
    <row r="10" spans="1:19" ht="21" customHeight="1" x14ac:dyDescent="0.25">
      <c r="A10" s="695"/>
      <c r="B10" s="695"/>
      <c r="C10" s="695"/>
      <c r="D10" s="695"/>
      <c r="E10" s="695"/>
      <c r="F10" s="695"/>
      <c r="G10" s="695"/>
      <c r="H10" s="695"/>
      <c r="I10" s="695"/>
      <c r="J10" s="695"/>
      <c r="K10" s="695"/>
      <c r="L10" s="151" t="s">
        <v>113</v>
      </c>
      <c r="M10" s="151" t="s">
        <v>237</v>
      </c>
      <c r="N10" s="151" t="s">
        <v>238</v>
      </c>
      <c r="O10" s="695"/>
      <c r="P10" s="695"/>
      <c r="Q10" s="146"/>
      <c r="R10" s="146"/>
      <c r="S10" s="146"/>
    </row>
    <row r="11" spans="1:19" ht="32.25" customHeight="1" x14ac:dyDescent="0.25">
      <c r="A11" s="48" t="s">
        <v>22</v>
      </c>
      <c r="B11" s="48" t="s">
        <v>8</v>
      </c>
      <c r="C11" s="48">
        <v>1</v>
      </c>
      <c r="D11" s="48">
        <v>2</v>
      </c>
      <c r="E11" s="48">
        <v>3</v>
      </c>
      <c r="F11" s="48">
        <v>4</v>
      </c>
      <c r="G11" s="48">
        <v>5</v>
      </c>
      <c r="H11" s="48">
        <v>6</v>
      </c>
      <c r="I11" s="48">
        <v>7</v>
      </c>
      <c r="J11" s="48">
        <v>8</v>
      </c>
      <c r="K11" s="48">
        <v>9</v>
      </c>
      <c r="L11" s="48">
        <v>10</v>
      </c>
      <c r="M11" s="48"/>
      <c r="N11" s="48">
        <v>11</v>
      </c>
      <c r="O11" s="48">
        <v>12</v>
      </c>
      <c r="P11" s="48">
        <v>13</v>
      </c>
      <c r="Q11" s="47"/>
      <c r="R11" s="47"/>
      <c r="S11" s="47"/>
    </row>
    <row r="12" spans="1:19" ht="15.75" x14ac:dyDescent="0.25">
      <c r="A12" s="163"/>
      <c r="B12" s="163" t="s">
        <v>100</v>
      </c>
      <c r="C12" s="168">
        <v>59553.000000000007</v>
      </c>
      <c r="D12" s="168">
        <v>4367.3760000000002</v>
      </c>
      <c r="E12" s="168">
        <v>0</v>
      </c>
      <c r="F12" s="168">
        <v>0</v>
      </c>
      <c r="G12" s="168">
        <v>23.623999999999999</v>
      </c>
      <c r="H12" s="168">
        <v>0</v>
      </c>
      <c r="I12" s="168">
        <v>0</v>
      </c>
      <c r="J12" s="168">
        <v>0</v>
      </c>
      <c r="K12" s="168">
        <v>12037</v>
      </c>
      <c r="L12" s="168">
        <v>7947</v>
      </c>
      <c r="M12" s="168">
        <v>1130</v>
      </c>
      <c r="N12" s="168">
        <v>2960</v>
      </c>
      <c r="O12" s="168">
        <v>1500</v>
      </c>
      <c r="P12" s="164">
        <v>0</v>
      </c>
      <c r="Q12"/>
      <c r="R12" s="158"/>
      <c r="S12" s="169"/>
    </row>
    <row r="13" spans="1:19" ht="21" customHeight="1" x14ac:dyDescent="0.25">
      <c r="A13" s="165">
        <v>1</v>
      </c>
      <c r="B13" s="166" t="s">
        <v>421</v>
      </c>
      <c r="C13" s="160"/>
      <c r="D13" s="167"/>
      <c r="E13" s="167"/>
      <c r="F13" s="167"/>
      <c r="G13" s="167"/>
      <c r="H13" s="167"/>
      <c r="I13" s="167"/>
      <c r="J13" s="167"/>
      <c r="K13" s="167"/>
      <c r="L13" s="167"/>
      <c r="M13" s="167"/>
      <c r="N13" s="167"/>
      <c r="O13" s="167"/>
      <c r="P13" s="167"/>
      <c r="Q13"/>
      <c r="R13"/>
      <c r="S13"/>
    </row>
    <row r="14" spans="1:19" ht="21" customHeight="1" x14ac:dyDescent="0.25">
      <c r="A14" s="165">
        <v>2</v>
      </c>
      <c r="B14" s="166" t="s">
        <v>422</v>
      </c>
      <c r="C14" s="160">
        <v>41625</v>
      </c>
      <c r="D14" s="167"/>
      <c r="E14" s="167"/>
      <c r="F14" s="167"/>
      <c r="G14" s="167"/>
      <c r="H14" s="167"/>
      <c r="I14" s="167"/>
      <c r="J14" s="167"/>
      <c r="K14" s="167"/>
      <c r="L14" s="167"/>
      <c r="M14" s="167"/>
      <c r="N14" s="167"/>
      <c r="O14" s="167"/>
      <c r="P14" s="167"/>
      <c r="Q14"/>
      <c r="R14"/>
      <c r="S14"/>
    </row>
    <row r="15" spans="1:19" ht="15.75" x14ac:dyDescent="0.25">
      <c r="A15" s="165">
        <v>3</v>
      </c>
      <c r="B15" s="162" t="s">
        <v>111</v>
      </c>
      <c r="C15" s="160">
        <v>0</v>
      </c>
      <c r="D15" s="160"/>
      <c r="E15" s="160"/>
      <c r="F15" s="160"/>
      <c r="G15" s="160"/>
      <c r="H15" s="160"/>
      <c r="I15" s="160"/>
      <c r="J15" s="160"/>
      <c r="K15" s="160"/>
      <c r="L15" s="160"/>
      <c r="M15" s="160"/>
      <c r="N15" s="160"/>
      <c r="O15" s="160"/>
      <c r="P15" s="160"/>
      <c r="Q15"/>
      <c r="R15"/>
      <c r="S15"/>
    </row>
    <row r="16" spans="1:19" ht="21" customHeight="1" x14ac:dyDescent="0.25">
      <c r="A16" s="165">
        <v>4</v>
      </c>
      <c r="B16" s="162" t="s">
        <v>110</v>
      </c>
      <c r="C16" s="160">
        <v>1160</v>
      </c>
      <c r="D16" s="160"/>
      <c r="E16" s="160"/>
      <c r="F16" s="160"/>
      <c r="G16" s="160"/>
      <c r="H16" s="160"/>
      <c r="I16" s="160"/>
      <c r="J16" s="160"/>
      <c r="K16" s="160">
        <v>1160</v>
      </c>
      <c r="L16" s="160"/>
      <c r="M16" s="160"/>
      <c r="N16" s="160">
        <v>1160</v>
      </c>
      <c r="O16" s="160"/>
      <c r="P16" s="160"/>
      <c r="Q16"/>
      <c r="R16"/>
      <c r="S16"/>
    </row>
    <row r="17" spans="1:18" ht="21" customHeight="1" x14ac:dyDescent="0.25">
      <c r="A17" s="165">
        <v>5</v>
      </c>
      <c r="B17" s="161" t="s">
        <v>230</v>
      </c>
      <c r="C17" s="160">
        <v>16744.376</v>
      </c>
      <c r="D17" s="160">
        <v>4367.3760000000002</v>
      </c>
      <c r="E17" s="160"/>
      <c r="F17" s="160"/>
      <c r="G17" s="160"/>
      <c r="H17" s="160"/>
      <c r="I17" s="160"/>
      <c r="J17" s="160"/>
      <c r="K17" s="160">
        <v>10877</v>
      </c>
      <c r="L17" s="160">
        <v>7947</v>
      </c>
      <c r="M17" s="160">
        <v>1130</v>
      </c>
      <c r="N17" s="160">
        <v>1800</v>
      </c>
      <c r="O17" s="160">
        <v>1500</v>
      </c>
      <c r="P17" s="160"/>
      <c r="Q17"/>
      <c r="R17" s="158"/>
    </row>
    <row r="18" spans="1:18" ht="21" customHeight="1" x14ac:dyDescent="0.25">
      <c r="A18" s="170">
        <v>6</v>
      </c>
      <c r="B18" s="171" t="s">
        <v>429</v>
      </c>
      <c r="C18" s="172">
        <v>23.623999999999999</v>
      </c>
      <c r="D18" s="159"/>
      <c r="E18" s="159"/>
      <c r="F18" s="159"/>
      <c r="G18" s="173">
        <v>23.623999999999999</v>
      </c>
      <c r="H18" s="159"/>
      <c r="I18" s="159"/>
      <c r="J18" s="159"/>
      <c r="K18" s="159"/>
      <c r="L18" s="159"/>
      <c r="M18" s="159"/>
      <c r="N18" s="159"/>
      <c r="O18" s="159"/>
      <c r="P18" s="159"/>
      <c r="Q18"/>
      <c r="R18"/>
    </row>
    <row r="19" spans="1:18" ht="21" customHeight="1" x14ac:dyDescent="0.25">
      <c r="A19"/>
      <c r="B19"/>
      <c r="C19" s="158"/>
      <c r="D19"/>
      <c r="E19"/>
      <c r="F19"/>
      <c r="G19"/>
      <c r="H19"/>
      <c r="I19"/>
      <c r="J19"/>
      <c r="K19"/>
      <c r="L19"/>
      <c r="M19"/>
      <c r="N19"/>
      <c r="O19"/>
      <c r="P19"/>
      <c r="Q19"/>
      <c r="R19"/>
    </row>
    <row r="20" spans="1:18" ht="21" customHeight="1" x14ac:dyDescent="0.25">
      <c r="A20"/>
      <c r="B20"/>
      <c r="C20"/>
      <c r="D20"/>
      <c r="E20"/>
      <c r="F20"/>
      <c r="G20"/>
      <c r="H20"/>
      <c r="I20"/>
      <c r="J20"/>
      <c r="K20"/>
      <c r="L20"/>
      <c r="M20"/>
      <c r="N20"/>
      <c r="O20"/>
      <c r="P20"/>
      <c r="Q20"/>
      <c r="R20"/>
    </row>
    <row r="21" spans="1:18" ht="21" customHeight="1" x14ac:dyDescent="0.25">
      <c r="A21"/>
      <c r="B21"/>
      <c r="C21"/>
      <c r="D21"/>
      <c r="E21"/>
      <c r="F21"/>
      <c r="G21"/>
      <c r="H21"/>
      <c r="I21"/>
      <c r="J21"/>
      <c r="K21"/>
      <c r="L21"/>
      <c r="M21"/>
      <c r="N21"/>
      <c r="O21"/>
      <c r="P21"/>
      <c r="Q21"/>
      <c r="R21"/>
    </row>
    <row r="22" spans="1:18" ht="21" customHeight="1" x14ac:dyDescent="0.25">
      <c r="A22"/>
      <c r="B22"/>
      <c r="C22"/>
      <c r="D22"/>
      <c r="E22"/>
      <c r="F22"/>
      <c r="G22"/>
      <c r="H22"/>
      <c r="I22"/>
      <c r="J22"/>
      <c r="K22"/>
      <c r="L22"/>
      <c r="M22"/>
      <c r="N22"/>
      <c r="O22"/>
      <c r="P22"/>
      <c r="Q22"/>
      <c r="R22"/>
    </row>
    <row r="23" spans="1:18" ht="19.5" customHeight="1" x14ac:dyDescent="0.25">
      <c r="A23"/>
      <c r="B23"/>
      <c r="C23"/>
      <c r="D23"/>
      <c r="E23"/>
      <c r="F23"/>
      <c r="G23"/>
      <c r="H23"/>
      <c r="I23"/>
      <c r="J23"/>
      <c r="K23"/>
      <c r="L23"/>
      <c r="M23"/>
      <c r="N23"/>
      <c r="O23"/>
      <c r="P23"/>
      <c r="Q23"/>
      <c r="R23"/>
    </row>
    <row r="24" spans="1:18" ht="19.5" customHeight="1" x14ac:dyDescent="0.25">
      <c r="A24"/>
      <c r="B24"/>
      <c r="C24"/>
      <c r="D24"/>
      <c r="E24"/>
      <c r="F24"/>
      <c r="G24"/>
      <c r="H24"/>
      <c r="I24"/>
      <c r="J24"/>
      <c r="K24"/>
      <c r="L24"/>
      <c r="M24"/>
      <c r="N24"/>
      <c r="O24"/>
      <c r="P24"/>
      <c r="Q24"/>
      <c r="R24"/>
    </row>
    <row r="25" spans="1:18" x14ac:dyDescent="0.25">
      <c r="A25"/>
      <c r="B25"/>
      <c r="C25"/>
      <c r="D25"/>
      <c r="E25"/>
      <c r="F25"/>
      <c r="G25"/>
      <c r="H25"/>
      <c r="I25"/>
      <c r="J25"/>
      <c r="K25"/>
      <c r="L25"/>
      <c r="M25"/>
      <c r="N25"/>
      <c r="O25"/>
      <c r="P25"/>
      <c r="Q25"/>
      <c r="R25"/>
    </row>
    <row r="26" spans="1:18" x14ac:dyDescent="0.25">
      <c r="A26"/>
      <c r="B26"/>
      <c r="C26"/>
      <c r="D26"/>
      <c r="E26"/>
      <c r="F26"/>
      <c r="G26"/>
      <c r="H26"/>
      <c r="I26"/>
      <c r="J26"/>
      <c r="K26"/>
      <c r="L26"/>
      <c r="M26"/>
      <c r="N26"/>
      <c r="O26"/>
      <c r="P26"/>
      <c r="Q26"/>
      <c r="R26"/>
    </row>
  </sheetData>
  <mergeCells count="19">
    <mergeCell ref="A3:P3"/>
    <mergeCell ref="A4:P4"/>
    <mergeCell ref="A8:A10"/>
    <mergeCell ref="B8:B10"/>
    <mergeCell ref="C8:C10"/>
    <mergeCell ref="D8:P8"/>
    <mergeCell ref="D9:D10"/>
    <mergeCell ref="E9:E10"/>
    <mergeCell ref="F9:F10"/>
    <mergeCell ref="G9:G10"/>
    <mergeCell ref="J9:J10"/>
    <mergeCell ref="K9:K10"/>
    <mergeCell ref="L9:N9"/>
    <mergeCell ref="O9:O10"/>
    <mergeCell ref="P9:P10"/>
    <mergeCell ref="A5:P5"/>
    <mergeCell ref="A6:P6"/>
    <mergeCell ref="H9:H10"/>
    <mergeCell ref="I9:I10"/>
  </mergeCells>
  <printOptions horizontalCentered="1"/>
  <pageMargins left="0.47244094488188981" right="0.43307086614173229" top="0.55118110236220474" bottom="0.51181102362204722" header="0.31496062992125984" footer="0.31496062992125984"/>
  <pageSetup paperSize="9" scale="9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T85"/>
  <sheetViews>
    <sheetView workbookViewId="0">
      <selection activeCell="J25" sqref="J25"/>
    </sheetView>
  </sheetViews>
  <sheetFormatPr defaultRowHeight="15.75" x14ac:dyDescent="0.25"/>
  <cols>
    <col min="1" max="1" width="5.5703125" style="207" customWidth="1"/>
    <col min="2" max="2" width="43.7109375" style="207" customWidth="1"/>
    <col min="3" max="3" width="11" style="444" hidden="1" customWidth="1"/>
    <col min="4" max="5" width="13.42578125" style="345" customWidth="1"/>
    <col min="6" max="12" width="10.7109375" style="345" customWidth="1"/>
    <col min="13" max="14" width="9.28515625" style="345" customWidth="1"/>
    <col min="15" max="15" width="10.42578125" style="345" customWidth="1"/>
    <col min="16" max="17" width="9.28515625" style="345" customWidth="1"/>
    <col min="18" max="18" width="9.140625" style="207"/>
    <col min="19" max="21" width="0" style="207" hidden="1" customWidth="1"/>
    <col min="22" max="256" width="9.140625" style="207"/>
    <col min="257" max="257" width="5.5703125" style="207" customWidth="1"/>
    <col min="258" max="258" width="43.7109375" style="207" customWidth="1"/>
    <col min="259" max="259" width="0" style="207" hidden="1" customWidth="1"/>
    <col min="260" max="261" width="13.42578125" style="207" customWidth="1"/>
    <col min="262" max="268" width="10.7109375" style="207" customWidth="1"/>
    <col min="269" max="270" width="9.28515625" style="207" customWidth="1"/>
    <col min="271" max="271" width="10.42578125" style="207" customWidth="1"/>
    <col min="272" max="273" width="9.28515625" style="207" customWidth="1"/>
    <col min="274" max="274" width="9.140625" style="207"/>
    <col min="275" max="277" width="0" style="207" hidden="1" customWidth="1"/>
    <col min="278" max="512" width="9.140625" style="207"/>
    <col min="513" max="513" width="5.5703125" style="207" customWidth="1"/>
    <col min="514" max="514" width="43.7109375" style="207" customWidth="1"/>
    <col min="515" max="515" width="0" style="207" hidden="1" customWidth="1"/>
    <col min="516" max="517" width="13.42578125" style="207" customWidth="1"/>
    <col min="518" max="524" width="10.7109375" style="207" customWidth="1"/>
    <col min="525" max="526" width="9.28515625" style="207" customWidth="1"/>
    <col min="527" max="527" width="10.42578125" style="207" customWidth="1"/>
    <col min="528" max="529" width="9.28515625" style="207" customWidth="1"/>
    <col min="530" max="530" width="9.140625" style="207"/>
    <col min="531" max="533" width="0" style="207" hidden="1" customWidth="1"/>
    <col min="534" max="768" width="9.140625" style="207"/>
    <col min="769" max="769" width="5.5703125" style="207" customWidth="1"/>
    <col min="770" max="770" width="43.7109375" style="207" customWidth="1"/>
    <col min="771" max="771" width="0" style="207" hidden="1" customWidth="1"/>
    <col min="772" max="773" width="13.42578125" style="207" customWidth="1"/>
    <col min="774" max="780" width="10.7109375" style="207" customWidth="1"/>
    <col min="781" max="782" width="9.28515625" style="207" customWidth="1"/>
    <col min="783" max="783" width="10.42578125" style="207" customWidth="1"/>
    <col min="784" max="785" width="9.28515625" style="207" customWidth="1"/>
    <col min="786" max="786" width="9.140625" style="207"/>
    <col min="787" max="789" width="0" style="207" hidden="1" customWidth="1"/>
    <col min="790" max="1024" width="9.140625" style="207"/>
    <col min="1025" max="1025" width="5.5703125" style="207" customWidth="1"/>
    <col min="1026" max="1026" width="43.7109375" style="207" customWidth="1"/>
    <col min="1027" max="1027" width="0" style="207" hidden="1" customWidth="1"/>
    <col min="1028" max="1029" width="13.42578125" style="207" customWidth="1"/>
    <col min="1030" max="1036" width="10.7109375" style="207" customWidth="1"/>
    <col min="1037" max="1038" width="9.28515625" style="207" customWidth="1"/>
    <col min="1039" max="1039" width="10.42578125" style="207" customWidth="1"/>
    <col min="1040" max="1041" width="9.28515625" style="207" customWidth="1"/>
    <col min="1042" max="1042" width="9.140625" style="207"/>
    <col min="1043" max="1045" width="0" style="207" hidden="1" customWidth="1"/>
    <col min="1046" max="1280" width="9.140625" style="207"/>
    <col min="1281" max="1281" width="5.5703125" style="207" customWidth="1"/>
    <col min="1282" max="1282" width="43.7109375" style="207" customWidth="1"/>
    <col min="1283" max="1283" width="0" style="207" hidden="1" customWidth="1"/>
    <col min="1284" max="1285" width="13.42578125" style="207" customWidth="1"/>
    <col min="1286" max="1292" width="10.7109375" style="207" customWidth="1"/>
    <col min="1293" max="1294" width="9.28515625" style="207" customWidth="1"/>
    <col min="1295" max="1295" width="10.42578125" style="207" customWidth="1"/>
    <col min="1296" max="1297" width="9.28515625" style="207" customWidth="1"/>
    <col min="1298" max="1298" width="9.140625" style="207"/>
    <col min="1299" max="1301" width="0" style="207" hidden="1" customWidth="1"/>
    <col min="1302" max="1536" width="9.140625" style="207"/>
    <col min="1537" max="1537" width="5.5703125" style="207" customWidth="1"/>
    <col min="1538" max="1538" width="43.7109375" style="207" customWidth="1"/>
    <col min="1539" max="1539" width="0" style="207" hidden="1" customWidth="1"/>
    <col min="1540" max="1541" width="13.42578125" style="207" customWidth="1"/>
    <col min="1542" max="1548" width="10.7109375" style="207" customWidth="1"/>
    <col min="1549" max="1550" width="9.28515625" style="207" customWidth="1"/>
    <col min="1551" max="1551" width="10.42578125" style="207" customWidth="1"/>
    <col min="1552" max="1553" width="9.28515625" style="207" customWidth="1"/>
    <col min="1554" max="1554" width="9.140625" style="207"/>
    <col min="1555" max="1557" width="0" style="207" hidden="1" customWidth="1"/>
    <col min="1558" max="1792" width="9.140625" style="207"/>
    <col min="1793" max="1793" width="5.5703125" style="207" customWidth="1"/>
    <col min="1794" max="1794" width="43.7109375" style="207" customWidth="1"/>
    <col min="1795" max="1795" width="0" style="207" hidden="1" customWidth="1"/>
    <col min="1796" max="1797" width="13.42578125" style="207" customWidth="1"/>
    <col min="1798" max="1804" width="10.7109375" style="207" customWidth="1"/>
    <col min="1805" max="1806" width="9.28515625" style="207" customWidth="1"/>
    <col min="1807" max="1807" width="10.42578125" style="207" customWidth="1"/>
    <col min="1808" max="1809" width="9.28515625" style="207" customWidth="1"/>
    <col min="1810" max="1810" width="9.140625" style="207"/>
    <col min="1811" max="1813" width="0" style="207" hidden="1" customWidth="1"/>
    <col min="1814" max="2048" width="9.140625" style="207"/>
    <col min="2049" max="2049" width="5.5703125" style="207" customWidth="1"/>
    <col min="2050" max="2050" width="43.7109375" style="207" customWidth="1"/>
    <col min="2051" max="2051" width="0" style="207" hidden="1" customWidth="1"/>
    <col min="2052" max="2053" width="13.42578125" style="207" customWidth="1"/>
    <col min="2054" max="2060" width="10.7109375" style="207" customWidth="1"/>
    <col min="2061" max="2062" width="9.28515625" style="207" customWidth="1"/>
    <col min="2063" max="2063" width="10.42578125" style="207" customWidth="1"/>
    <col min="2064" max="2065" width="9.28515625" style="207" customWidth="1"/>
    <col min="2066" max="2066" width="9.140625" style="207"/>
    <col min="2067" max="2069" width="0" style="207" hidden="1" customWidth="1"/>
    <col min="2070" max="2304" width="9.140625" style="207"/>
    <col min="2305" max="2305" width="5.5703125" style="207" customWidth="1"/>
    <col min="2306" max="2306" width="43.7109375" style="207" customWidth="1"/>
    <col min="2307" max="2307" width="0" style="207" hidden="1" customWidth="1"/>
    <col min="2308" max="2309" width="13.42578125" style="207" customWidth="1"/>
    <col min="2310" max="2316" width="10.7109375" style="207" customWidth="1"/>
    <col min="2317" max="2318" width="9.28515625" style="207" customWidth="1"/>
    <col min="2319" max="2319" width="10.42578125" style="207" customWidth="1"/>
    <col min="2320" max="2321" width="9.28515625" style="207" customWidth="1"/>
    <col min="2322" max="2322" width="9.140625" style="207"/>
    <col min="2323" max="2325" width="0" style="207" hidden="1" customWidth="1"/>
    <col min="2326" max="2560" width="9.140625" style="207"/>
    <col min="2561" max="2561" width="5.5703125" style="207" customWidth="1"/>
    <col min="2562" max="2562" width="43.7109375" style="207" customWidth="1"/>
    <col min="2563" max="2563" width="0" style="207" hidden="1" customWidth="1"/>
    <col min="2564" max="2565" width="13.42578125" style="207" customWidth="1"/>
    <col min="2566" max="2572" width="10.7109375" style="207" customWidth="1"/>
    <col min="2573" max="2574" width="9.28515625" style="207" customWidth="1"/>
    <col min="2575" max="2575" width="10.42578125" style="207" customWidth="1"/>
    <col min="2576" max="2577" width="9.28515625" style="207" customWidth="1"/>
    <col min="2578" max="2578" width="9.140625" style="207"/>
    <col min="2579" max="2581" width="0" style="207" hidden="1" customWidth="1"/>
    <col min="2582" max="2816" width="9.140625" style="207"/>
    <col min="2817" max="2817" width="5.5703125" style="207" customWidth="1"/>
    <col min="2818" max="2818" width="43.7109375" style="207" customWidth="1"/>
    <col min="2819" max="2819" width="0" style="207" hidden="1" customWidth="1"/>
    <col min="2820" max="2821" width="13.42578125" style="207" customWidth="1"/>
    <col min="2822" max="2828" width="10.7109375" style="207" customWidth="1"/>
    <col min="2829" max="2830" width="9.28515625" style="207" customWidth="1"/>
    <col min="2831" max="2831" width="10.42578125" style="207" customWidth="1"/>
    <col min="2832" max="2833" width="9.28515625" style="207" customWidth="1"/>
    <col min="2834" max="2834" width="9.140625" style="207"/>
    <col min="2835" max="2837" width="0" style="207" hidden="1" customWidth="1"/>
    <col min="2838" max="3072" width="9.140625" style="207"/>
    <col min="3073" max="3073" width="5.5703125" style="207" customWidth="1"/>
    <col min="3074" max="3074" width="43.7109375" style="207" customWidth="1"/>
    <col min="3075" max="3075" width="0" style="207" hidden="1" customWidth="1"/>
    <col min="3076" max="3077" width="13.42578125" style="207" customWidth="1"/>
    <col min="3078" max="3084" width="10.7109375" style="207" customWidth="1"/>
    <col min="3085" max="3086" width="9.28515625" style="207" customWidth="1"/>
    <col min="3087" max="3087" width="10.42578125" style="207" customWidth="1"/>
    <col min="3088" max="3089" width="9.28515625" style="207" customWidth="1"/>
    <col min="3090" max="3090" width="9.140625" style="207"/>
    <col min="3091" max="3093" width="0" style="207" hidden="1" customWidth="1"/>
    <col min="3094" max="3328" width="9.140625" style="207"/>
    <col min="3329" max="3329" width="5.5703125" style="207" customWidth="1"/>
    <col min="3330" max="3330" width="43.7109375" style="207" customWidth="1"/>
    <col min="3331" max="3331" width="0" style="207" hidden="1" customWidth="1"/>
    <col min="3332" max="3333" width="13.42578125" style="207" customWidth="1"/>
    <col min="3334" max="3340" width="10.7109375" style="207" customWidth="1"/>
    <col min="3341" max="3342" width="9.28515625" style="207" customWidth="1"/>
    <col min="3343" max="3343" width="10.42578125" style="207" customWidth="1"/>
    <col min="3344" max="3345" width="9.28515625" style="207" customWidth="1"/>
    <col min="3346" max="3346" width="9.140625" style="207"/>
    <col min="3347" max="3349" width="0" style="207" hidden="1" customWidth="1"/>
    <col min="3350" max="3584" width="9.140625" style="207"/>
    <col min="3585" max="3585" width="5.5703125" style="207" customWidth="1"/>
    <col min="3586" max="3586" width="43.7109375" style="207" customWidth="1"/>
    <col min="3587" max="3587" width="0" style="207" hidden="1" customWidth="1"/>
    <col min="3588" max="3589" width="13.42578125" style="207" customWidth="1"/>
    <col min="3590" max="3596" width="10.7109375" style="207" customWidth="1"/>
    <col min="3597" max="3598" width="9.28515625" style="207" customWidth="1"/>
    <col min="3599" max="3599" width="10.42578125" style="207" customWidth="1"/>
    <col min="3600" max="3601" width="9.28515625" style="207" customWidth="1"/>
    <col min="3602" max="3602" width="9.140625" style="207"/>
    <col min="3603" max="3605" width="0" style="207" hidden="1" customWidth="1"/>
    <col min="3606" max="3840" width="9.140625" style="207"/>
    <col min="3841" max="3841" width="5.5703125" style="207" customWidth="1"/>
    <col min="3842" max="3842" width="43.7109375" style="207" customWidth="1"/>
    <col min="3843" max="3843" width="0" style="207" hidden="1" customWidth="1"/>
    <col min="3844" max="3845" width="13.42578125" style="207" customWidth="1"/>
    <col min="3846" max="3852" width="10.7109375" style="207" customWidth="1"/>
    <col min="3853" max="3854" width="9.28515625" style="207" customWidth="1"/>
    <col min="3855" max="3855" width="10.42578125" style="207" customWidth="1"/>
    <col min="3856" max="3857" width="9.28515625" style="207" customWidth="1"/>
    <col min="3858" max="3858" width="9.140625" style="207"/>
    <col min="3859" max="3861" width="0" style="207" hidden="1" customWidth="1"/>
    <col min="3862" max="4096" width="9.140625" style="207"/>
    <col min="4097" max="4097" width="5.5703125" style="207" customWidth="1"/>
    <col min="4098" max="4098" width="43.7109375" style="207" customWidth="1"/>
    <col min="4099" max="4099" width="0" style="207" hidden="1" customWidth="1"/>
    <col min="4100" max="4101" width="13.42578125" style="207" customWidth="1"/>
    <col min="4102" max="4108" width="10.7109375" style="207" customWidth="1"/>
    <col min="4109" max="4110" width="9.28515625" style="207" customWidth="1"/>
    <col min="4111" max="4111" width="10.42578125" style="207" customWidth="1"/>
    <col min="4112" max="4113" width="9.28515625" style="207" customWidth="1"/>
    <col min="4114" max="4114" width="9.140625" style="207"/>
    <col min="4115" max="4117" width="0" style="207" hidden="1" customWidth="1"/>
    <col min="4118" max="4352" width="9.140625" style="207"/>
    <col min="4353" max="4353" width="5.5703125" style="207" customWidth="1"/>
    <col min="4354" max="4354" width="43.7109375" style="207" customWidth="1"/>
    <col min="4355" max="4355" width="0" style="207" hidden="1" customWidth="1"/>
    <col min="4356" max="4357" width="13.42578125" style="207" customWidth="1"/>
    <col min="4358" max="4364" width="10.7109375" style="207" customWidth="1"/>
    <col min="4365" max="4366" width="9.28515625" style="207" customWidth="1"/>
    <col min="4367" max="4367" width="10.42578125" style="207" customWidth="1"/>
    <col min="4368" max="4369" width="9.28515625" style="207" customWidth="1"/>
    <col min="4370" max="4370" width="9.140625" style="207"/>
    <col min="4371" max="4373" width="0" style="207" hidden="1" customWidth="1"/>
    <col min="4374" max="4608" width="9.140625" style="207"/>
    <col min="4609" max="4609" width="5.5703125" style="207" customWidth="1"/>
    <col min="4610" max="4610" width="43.7109375" style="207" customWidth="1"/>
    <col min="4611" max="4611" width="0" style="207" hidden="1" customWidth="1"/>
    <col min="4612" max="4613" width="13.42578125" style="207" customWidth="1"/>
    <col min="4614" max="4620" width="10.7109375" style="207" customWidth="1"/>
    <col min="4621" max="4622" width="9.28515625" style="207" customWidth="1"/>
    <col min="4623" max="4623" width="10.42578125" style="207" customWidth="1"/>
    <col min="4624" max="4625" width="9.28515625" style="207" customWidth="1"/>
    <col min="4626" max="4626" width="9.140625" style="207"/>
    <col min="4627" max="4629" width="0" style="207" hidden="1" customWidth="1"/>
    <col min="4630" max="4864" width="9.140625" style="207"/>
    <col min="4865" max="4865" width="5.5703125" style="207" customWidth="1"/>
    <col min="4866" max="4866" width="43.7109375" style="207" customWidth="1"/>
    <col min="4867" max="4867" width="0" style="207" hidden="1" customWidth="1"/>
    <col min="4868" max="4869" width="13.42578125" style="207" customWidth="1"/>
    <col min="4870" max="4876" width="10.7109375" style="207" customWidth="1"/>
    <col min="4877" max="4878" width="9.28515625" style="207" customWidth="1"/>
    <col min="4879" max="4879" width="10.42578125" style="207" customWidth="1"/>
    <col min="4880" max="4881" width="9.28515625" style="207" customWidth="1"/>
    <col min="4882" max="4882" width="9.140625" style="207"/>
    <col min="4883" max="4885" width="0" style="207" hidden="1" customWidth="1"/>
    <col min="4886" max="5120" width="9.140625" style="207"/>
    <col min="5121" max="5121" width="5.5703125" style="207" customWidth="1"/>
    <col min="5122" max="5122" width="43.7109375" style="207" customWidth="1"/>
    <col min="5123" max="5123" width="0" style="207" hidden="1" customWidth="1"/>
    <col min="5124" max="5125" width="13.42578125" style="207" customWidth="1"/>
    <col min="5126" max="5132" width="10.7109375" style="207" customWidth="1"/>
    <col min="5133" max="5134" width="9.28515625" style="207" customWidth="1"/>
    <col min="5135" max="5135" width="10.42578125" style="207" customWidth="1"/>
    <col min="5136" max="5137" width="9.28515625" style="207" customWidth="1"/>
    <col min="5138" max="5138" width="9.140625" style="207"/>
    <col min="5139" max="5141" width="0" style="207" hidden="1" customWidth="1"/>
    <col min="5142" max="5376" width="9.140625" style="207"/>
    <col min="5377" max="5377" width="5.5703125" style="207" customWidth="1"/>
    <col min="5378" max="5378" width="43.7109375" style="207" customWidth="1"/>
    <col min="5379" max="5379" width="0" style="207" hidden="1" customWidth="1"/>
    <col min="5380" max="5381" width="13.42578125" style="207" customWidth="1"/>
    <col min="5382" max="5388" width="10.7109375" style="207" customWidth="1"/>
    <col min="5389" max="5390" width="9.28515625" style="207" customWidth="1"/>
    <col min="5391" max="5391" width="10.42578125" style="207" customWidth="1"/>
    <col min="5392" max="5393" width="9.28515625" style="207" customWidth="1"/>
    <col min="5394" max="5394" width="9.140625" style="207"/>
    <col min="5395" max="5397" width="0" style="207" hidden="1" customWidth="1"/>
    <col min="5398" max="5632" width="9.140625" style="207"/>
    <col min="5633" max="5633" width="5.5703125" style="207" customWidth="1"/>
    <col min="5634" max="5634" width="43.7109375" style="207" customWidth="1"/>
    <col min="5635" max="5635" width="0" style="207" hidden="1" customWidth="1"/>
    <col min="5636" max="5637" width="13.42578125" style="207" customWidth="1"/>
    <col min="5638" max="5644" width="10.7109375" style="207" customWidth="1"/>
    <col min="5645" max="5646" width="9.28515625" style="207" customWidth="1"/>
    <col min="5647" max="5647" width="10.42578125" style="207" customWidth="1"/>
    <col min="5648" max="5649" width="9.28515625" style="207" customWidth="1"/>
    <col min="5650" max="5650" width="9.140625" style="207"/>
    <col min="5651" max="5653" width="0" style="207" hidden="1" customWidth="1"/>
    <col min="5654" max="5888" width="9.140625" style="207"/>
    <col min="5889" max="5889" width="5.5703125" style="207" customWidth="1"/>
    <col min="5890" max="5890" width="43.7109375" style="207" customWidth="1"/>
    <col min="5891" max="5891" width="0" style="207" hidden="1" customWidth="1"/>
    <col min="5892" max="5893" width="13.42578125" style="207" customWidth="1"/>
    <col min="5894" max="5900" width="10.7109375" style="207" customWidth="1"/>
    <col min="5901" max="5902" width="9.28515625" style="207" customWidth="1"/>
    <col min="5903" max="5903" width="10.42578125" style="207" customWidth="1"/>
    <col min="5904" max="5905" width="9.28515625" style="207" customWidth="1"/>
    <col min="5906" max="5906" width="9.140625" style="207"/>
    <col min="5907" max="5909" width="0" style="207" hidden="1" customWidth="1"/>
    <col min="5910" max="6144" width="9.140625" style="207"/>
    <col min="6145" max="6145" width="5.5703125" style="207" customWidth="1"/>
    <col min="6146" max="6146" width="43.7109375" style="207" customWidth="1"/>
    <col min="6147" max="6147" width="0" style="207" hidden="1" customWidth="1"/>
    <col min="6148" max="6149" width="13.42578125" style="207" customWidth="1"/>
    <col min="6150" max="6156" width="10.7109375" style="207" customWidth="1"/>
    <col min="6157" max="6158" width="9.28515625" style="207" customWidth="1"/>
    <col min="6159" max="6159" width="10.42578125" style="207" customWidth="1"/>
    <col min="6160" max="6161" width="9.28515625" style="207" customWidth="1"/>
    <col min="6162" max="6162" width="9.140625" style="207"/>
    <col min="6163" max="6165" width="0" style="207" hidden="1" customWidth="1"/>
    <col min="6166" max="6400" width="9.140625" style="207"/>
    <col min="6401" max="6401" width="5.5703125" style="207" customWidth="1"/>
    <col min="6402" max="6402" width="43.7109375" style="207" customWidth="1"/>
    <col min="6403" max="6403" width="0" style="207" hidden="1" customWidth="1"/>
    <col min="6404" max="6405" width="13.42578125" style="207" customWidth="1"/>
    <col min="6406" max="6412" width="10.7109375" style="207" customWidth="1"/>
    <col min="6413" max="6414" width="9.28515625" style="207" customWidth="1"/>
    <col min="6415" max="6415" width="10.42578125" style="207" customWidth="1"/>
    <col min="6416" max="6417" width="9.28515625" style="207" customWidth="1"/>
    <col min="6418" max="6418" width="9.140625" style="207"/>
    <col min="6419" max="6421" width="0" style="207" hidden="1" customWidth="1"/>
    <col min="6422" max="6656" width="9.140625" style="207"/>
    <col min="6657" max="6657" width="5.5703125" style="207" customWidth="1"/>
    <col min="6658" max="6658" width="43.7109375" style="207" customWidth="1"/>
    <col min="6659" max="6659" width="0" style="207" hidden="1" customWidth="1"/>
    <col min="6660" max="6661" width="13.42578125" style="207" customWidth="1"/>
    <col min="6662" max="6668" width="10.7109375" style="207" customWidth="1"/>
    <col min="6669" max="6670" width="9.28515625" style="207" customWidth="1"/>
    <col min="6671" max="6671" width="10.42578125" style="207" customWidth="1"/>
    <col min="6672" max="6673" width="9.28515625" style="207" customWidth="1"/>
    <col min="6674" max="6674" width="9.140625" style="207"/>
    <col min="6675" max="6677" width="0" style="207" hidden="1" customWidth="1"/>
    <col min="6678" max="6912" width="9.140625" style="207"/>
    <col min="6913" max="6913" width="5.5703125" style="207" customWidth="1"/>
    <col min="6914" max="6914" width="43.7109375" style="207" customWidth="1"/>
    <col min="6915" max="6915" width="0" style="207" hidden="1" customWidth="1"/>
    <col min="6916" max="6917" width="13.42578125" style="207" customWidth="1"/>
    <col min="6918" max="6924" width="10.7109375" style="207" customWidth="1"/>
    <col min="6925" max="6926" width="9.28515625" style="207" customWidth="1"/>
    <col min="6927" max="6927" width="10.42578125" style="207" customWidth="1"/>
    <col min="6928" max="6929" width="9.28515625" style="207" customWidth="1"/>
    <col min="6930" max="6930" width="9.140625" style="207"/>
    <col min="6931" max="6933" width="0" style="207" hidden="1" customWidth="1"/>
    <col min="6934" max="7168" width="9.140625" style="207"/>
    <col min="7169" max="7169" width="5.5703125" style="207" customWidth="1"/>
    <col min="7170" max="7170" width="43.7109375" style="207" customWidth="1"/>
    <col min="7171" max="7171" width="0" style="207" hidden="1" customWidth="1"/>
    <col min="7172" max="7173" width="13.42578125" style="207" customWidth="1"/>
    <col min="7174" max="7180" width="10.7109375" style="207" customWidth="1"/>
    <col min="7181" max="7182" width="9.28515625" style="207" customWidth="1"/>
    <col min="7183" max="7183" width="10.42578125" style="207" customWidth="1"/>
    <col min="7184" max="7185" width="9.28515625" style="207" customWidth="1"/>
    <col min="7186" max="7186" width="9.140625" style="207"/>
    <col min="7187" max="7189" width="0" style="207" hidden="1" customWidth="1"/>
    <col min="7190" max="7424" width="9.140625" style="207"/>
    <col min="7425" max="7425" width="5.5703125" style="207" customWidth="1"/>
    <col min="7426" max="7426" width="43.7109375" style="207" customWidth="1"/>
    <col min="7427" max="7427" width="0" style="207" hidden="1" customWidth="1"/>
    <col min="7428" max="7429" width="13.42578125" style="207" customWidth="1"/>
    <col min="7430" max="7436" width="10.7109375" style="207" customWidth="1"/>
    <col min="7437" max="7438" width="9.28515625" style="207" customWidth="1"/>
    <col min="7439" max="7439" width="10.42578125" style="207" customWidth="1"/>
    <col min="7440" max="7441" width="9.28515625" style="207" customWidth="1"/>
    <col min="7442" max="7442" width="9.140625" style="207"/>
    <col min="7443" max="7445" width="0" style="207" hidden="1" customWidth="1"/>
    <col min="7446" max="7680" width="9.140625" style="207"/>
    <col min="7681" max="7681" width="5.5703125" style="207" customWidth="1"/>
    <col min="7682" max="7682" width="43.7109375" style="207" customWidth="1"/>
    <col min="7683" max="7683" width="0" style="207" hidden="1" customWidth="1"/>
    <col min="7684" max="7685" width="13.42578125" style="207" customWidth="1"/>
    <col min="7686" max="7692" width="10.7109375" style="207" customWidth="1"/>
    <col min="7693" max="7694" width="9.28515625" style="207" customWidth="1"/>
    <col min="7695" max="7695" width="10.42578125" style="207" customWidth="1"/>
    <col min="7696" max="7697" width="9.28515625" style="207" customWidth="1"/>
    <col min="7698" max="7698" width="9.140625" style="207"/>
    <col min="7699" max="7701" width="0" style="207" hidden="1" customWidth="1"/>
    <col min="7702" max="7936" width="9.140625" style="207"/>
    <col min="7937" max="7937" width="5.5703125" style="207" customWidth="1"/>
    <col min="7938" max="7938" width="43.7109375" style="207" customWidth="1"/>
    <col min="7939" max="7939" width="0" style="207" hidden="1" customWidth="1"/>
    <col min="7940" max="7941" width="13.42578125" style="207" customWidth="1"/>
    <col min="7942" max="7948" width="10.7109375" style="207" customWidth="1"/>
    <col min="7949" max="7950" width="9.28515625" style="207" customWidth="1"/>
    <col min="7951" max="7951" width="10.42578125" style="207" customWidth="1"/>
    <col min="7952" max="7953" width="9.28515625" style="207" customWidth="1"/>
    <col min="7954" max="7954" width="9.140625" style="207"/>
    <col min="7955" max="7957" width="0" style="207" hidden="1" customWidth="1"/>
    <col min="7958" max="8192" width="9.140625" style="207"/>
    <col min="8193" max="8193" width="5.5703125" style="207" customWidth="1"/>
    <col min="8194" max="8194" width="43.7109375" style="207" customWidth="1"/>
    <col min="8195" max="8195" width="0" style="207" hidden="1" customWidth="1"/>
    <col min="8196" max="8197" width="13.42578125" style="207" customWidth="1"/>
    <col min="8198" max="8204" width="10.7109375" style="207" customWidth="1"/>
    <col min="8205" max="8206" width="9.28515625" style="207" customWidth="1"/>
    <col min="8207" max="8207" width="10.42578125" style="207" customWidth="1"/>
    <col min="8208" max="8209" width="9.28515625" style="207" customWidth="1"/>
    <col min="8210" max="8210" width="9.140625" style="207"/>
    <col min="8211" max="8213" width="0" style="207" hidden="1" customWidth="1"/>
    <col min="8214" max="8448" width="9.140625" style="207"/>
    <col min="8449" max="8449" width="5.5703125" style="207" customWidth="1"/>
    <col min="8450" max="8450" width="43.7109375" style="207" customWidth="1"/>
    <col min="8451" max="8451" width="0" style="207" hidden="1" customWidth="1"/>
    <col min="8452" max="8453" width="13.42578125" style="207" customWidth="1"/>
    <col min="8454" max="8460" width="10.7109375" style="207" customWidth="1"/>
    <col min="8461" max="8462" width="9.28515625" style="207" customWidth="1"/>
    <col min="8463" max="8463" width="10.42578125" style="207" customWidth="1"/>
    <col min="8464" max="8465" width="9.28515625" style="207" customWidth="1"/>
    <col min="8466" max="8466" width="9.140625" style="207"/>
    <col min="8467" max="8469" width="0" style="207" hidden="1" customWidth="1"/>
    <col min="8470" max="8704" width="9.140625" style="207"/>
    <col min="8705" max="8705" width="5.5703125" style="207" customWidth="1"/>
    <col min="8706" max="8706" width="43.7109375" style="207" customWidth="1"/>
    <col min="8707" max="8707" width="0" style="207" hidden="1" customWidth="1"/>
    <col min="8708" max="8709" width="13.42578125" style="207" customWidth="1"/>
    <col min="8710" max="8716" width="10.7109375" style="207" customWidth="1"/>
    <col min="8717" max="8718" width="9.28515625" style="207" customWidth="1"/>
    <col min="8719" max="8719" width="10.42578125" style="207" customWidth="1"/>
    <col min="8720" max="8721" width="9.28515625" style="207" customWidth="1"/>
    <col min="8722" max="8722" width="9.140625" style="207"/>
    <col min="8723" max="8725" width="0" style="207" hidden="1" customWidth="1"/>
    <col min="8726" max="8960" width="9.140625" style="207"/>
    <col min="8961" max="8961" width="5.5703125" style="207" customWidth="1"/>
    <col min="8962" max="8962" width="43.7109375" style="207" customWidth="1"/>
    <col min="8963" max="8963" width="0" style="207" hidden="1" customWidth="1"/>
    <col min="8964" max="8965" width="13.42578125" style="207" customWidth="1"/>
    <col min="8966" max="8972" width="10.7109375" style="207" customWidth="1"/>
    <col min="8973" max="8974" width="9.28515625" style="207" customWidth="1"/>
    <col min="8975" max="8975" width="10.42578125" style="207" customWidth="1"/>
    <col min="8976" max="8977" width="9.28515625" style="207" customWidth="1"/>
    <col min="8978" max="8978" width="9.140625" style="207"/>
    <col min="8979" max="8981" width="0" style="207" hidden="1" customWidth="1"/>
    <col min="8982" max="9216" width="9.140625" style="207"/>
    <col min="9217" max="9217" width="5.5703125" style="207" customWidth="1"/>
    <col min="9218" max="9218" width="43.7109375" style="207" customWidth="1"/>
    <col min="9219" max="9219" width="0" style="207" hidden="1" customWidth="1"/>
    <col min="9220" max="9221" width="13.42578125" style="207" customWidth="1"/>
    <col min="9222" max="9228" width="10.7109375" style="207" customWidth="1"/>
    <col min="9229" max="9230" width="9.28515625" style="207" customWidth="1"/>
    <col min="9231" max="9231" width="10.42578125" style="207" customWidth="1"/>
    <col min="9232" max="9233" width="9.28515625" style="207" customWidth="1"/>
    <col min="9234" max="9234" width="9.140625" style="207"/>
    <col min="9235" max="9237" width="0" style="207" hidden="1" customWidth="1"/>
    <col min="9238" max="9472" width="9.140625" style="207"/>
    <col min="9473" max="9473" width="5.5703125" style="207" customWidth="1"/>
    <col min="9474" max="9474" width="43.7109375" style="207" customWidth="1"/>
    <col min="9475" max="9475" width="0" style="207" hidden="1" customWidth="1"/>
    <col min="9476" max="9477" width="13.42578125" style="207" customWidth="1"/>
    <col min="9478" max="9484" width="10.7109375" style="207" customWidth="1"/>
    <col min="9485" max="9486" width="9.28515625" style="207" customWidth="1"/>
    <col min="9487" max="9487" width="10.42578125" style="207" customWidth="1"/>
    <col min="9488" max="9489" width="9.28515625" style="207" customWidth="1"/>
    <col min="9490" max="9490" width="9.140625" style="207"/>
    <col min="9491" max="9493" width="0" style="207" hidden="1" customWidth="1"/>
    <col min="9494" max="9728" width="9.140625" style="207"/>
    <col min="9729" max="9729" width="5.5703125" style="207" customWidth="1"/>
    <col min="9730" max="9730" width="43.7109375" style="207" customWidth="1"/>
    <col min="9731" max="9731" width="0" style="207" hidden="1" customWidth="1"/>
    <col min="9732" max="9733" width="13.42578125" style="207" customWidth="1"/>
    <col min="9734" max="9740" width="10.7109375" style="207" customWidth="1"/>
    <col min="9741" max="9742" width="9.28515625" style="207" customWidth="1"/>
    <col min="9743" max="9743" width="10.42578125" style="207" customWidth="1"/>
    <col min="9744" max="9745" width="9.28515625" style="207" customWidth="1"/>
    <col min="9746" max="9746" width="9.140625" style="207"/>
    <col min="9747" max="9749" width="0" style="207" hidden="1" customWidth="1"/>
    <col min="9750" max="9984" width="9.140625" style="207"/>
    <col min="9985" max="9985" width="5.5703125" style="207" customWidth="1"/>
    <col min="9986" max="9986" width="43.7109375" style="207" customWidth="1"/>
    <col min="9987" max="9987" width="0" style="207" hidden="1" customWidth="1"/>
    <col min="9988" max="9989" width="13.42578125" style="207" customWidth="1"/>
    <col min="9990" max="9996" width="10.7109375" style="207" customWidth="1"/>
    <col min="9997" max="9998" width="9.28515625" style="207" customWidth="1"/>
    <col min="9999" max="9999" width="10.42578125" style="207" customWidth="1"/>
    <col min="10000" max="10001" width="9.28515625" style="207" customWidth="1"/>
    <col min="10002" max="10002" width="9.140625" style="207"/>
    <col min="10003" max="10005" width="0" style="207" hidden="1" customWidth="1"/>
    <col min="10006" max="10240" width="9.140625" style="207"/>
    <col min="10241" max="10241" width="5.5703125" style="207" customWidth="1"/>
    <col min="10242" max="10242" width="43.7109375" style="207" customWidth="1"/>
    <col min="10243" max="10243" width="0" style="207" hidden="1" customWidth="1"/>
    <col min="10244" max="10245" width="13.42578125" style="207" customWidth="1"/>
    <col min="10246" max="10252" width="10.7109375" style="207" customWidth="1"/>
    <col min="10253" max="10254" width="9.28515625" style="207" customWidth="1"/>
    <col min="10255" max="10255" width="10.42578125" style="207" customWidth="1"/>
    <col min="10256" max="10257" width="9.28515625" style="207" customWidth="1"/>
    <col min="10258" max="10258" width="9.140625" style="207"/>
    <col min="10259" max="10261" width="0" style="207" hidden="1" customWidth="1"/>
    <col min="10262" max="10496" width="9.140625" style="207"/>
    <col min="10497" max="10497" width="5.5703125" style="207" customWidth="1"/>
    <col min="10498" max="10498" width="43.7109375" style="207" customWidth="1"/>
    <col min="10499" max="10499" width="0" style="207" hidden="1" customWidth="1"/>
    <col min="10500" max="10501" width="13.42578125" style="207" customWidth="1"/>
    <col min="10502" max="10508" width="10.7109375" style="207" customWidth="1"/>
    <col min="10509" max="10510" width="9.28515625" style="207" customWidth="1"/>
    <col min="10511" max="10511" width="10.42578125" style="207" customWidth="1"/>
    <col min="10512" max="10513" width="9.28515625" style="207" customWidth="1"/>
    <col min="10514" max="10514" width="9.140625" style="207"/>
    <col min="10515" max="10517" width="0" style="207" hidden="1" customWidth="1"/>
    <col min="10518" max="10752" width="9.140625" style="207"/>
    <col min="10753" max="10753" width="5.5703125" style="207" customWidth="1"/>
    <col min="10754" max="10754" width="43.7109375" style="207" customWidth="1"/>
    <col min="10755" max="10755" width="0" style="207" hidden="1" customWidth="1"/>
    <col min="10756" max="10757" width="13.42578125" style="207" customWidth="1"/>
    <col min="10758" max="10764" width="10.7109375" style="207" customWidth="1"/>
    <col min="10765" max="10766" width="9.28515625" style="207" customWidth="1"/>
    <col min="10767" max="10767" width="10.42578125" style="207" customWidth="1"/>
    <col min="10768" max="10769" width="9.28515625" style="207" customWidth="1"/>
    <col min="10770" max="10770" width="9.140625" style="207"/>
    <col min="10771" max="10773" width="0" style="207" hidden="1" customWidth="1"/>
    <col min="10774" max="11008" width="9.140625" style="207"/>
    <col min="11009" max="11009" width="5.5703125" style="207" customWidth="1"/>
    <col min="11010" max="11010" width="43.7109375" style="207" customWidth="1"/>
    <col min="11011" max="11011" width="0" style="207" hidden="1" customWidth="1"/>
    <col min="11012" max="11013" width="13.42578125" style="207" customWidth="1"/>
    <col min="11014" max="11020" width="10.7109375" style="207" customWidth="1"/>
    <col min="11021" max="11022" width="9.28515625" style="207" customWidth="1"/>
    <col min="11023" max="11023" width="10.42578125" style="207" customWidth="1"/>
    <col min="11024" max="11025" width="9.28515625" style="207" customWidth="1"/>
    <col min="11026" max="11026" width="9.140625" style="207"/>
    <col min="11027" max="11029" width="0" style="207" hidden="1" customWidth="1"/>
    <col min="11030" max="11264" width="9.140625" style="207"/>
    <col min="11265" max="11265" width="5.5703125" style="207" customWidth="1"/>
    <col min="11266" max="11266" width="43.7109375" style="207" customWidth="1"/>
    <col min="11267" max="11267" width="0" style="207" hidden="1" customWidth="1"/>
    <col min="11268" max="11269" width="13.42578125" style="207" customWidth="1"/>
    <col min="11270" max="11276" width="10.7109375" style="207" customWidth="1"/>
    <col min="11277" max="11278" width="9.28515625" style="207" customWidth="1"/>
    <col min="11279" max="11279" width="10.42578125" style="207" customWidth="1"/>
    <col min="11280" max="11281" width="9.28515625" style="207" customWidth="1"/>
    <col min="11282" max="11282" width="9.140625" style="207"/>
    <col min="11283" max="11285" width="0" style="207" hidden="1" customWidth="1"/>
    <col min="11286" max="11520" width="9.140625" style="207"/>
    <col min="11521" max="11521" width="5.5703125" style="207" customWidth="1"/>
    <col min="11522" max="11522" width="43.7109375" style="207" customWidth="1"/>
    <col min="11523" max="11523" width="0" style="207" hidden="1" customWidth="1"/>
    <col min="11524" max="11525" width="13.42578125" style="207" customWidth="1"/>
    <col min="11526" max="11532" width="10.7109375" style="207" customWidth="1"/>
    <col min="11533" max="11534" width="9.28515625" style="207" customWidth="1"/>
    <col min="11535" max="11535" width="10.42578125" style="207" customWidth="1"/>
    <col min="11536" max="11537" width="9.28515625" style="207" customWidth="1"/>
    <col min="11538" max="11538" width="9.140625" style="207"/>
    <col min="11539" max="11541" width="0" style="207" hidden="1" customWidth="1"/>
    <col min="11542" max="11776" width="9.140625" style="207"/>
    <col min="11777" max="11777" width="5.5703125" style="207" customWidth="1"/>
    <col min="11778" max="11778" width="43.7109375" style="207" customWidth="1"/>
    <col min="11779" max="11779" width="0" style="207" hidden="1" customWidth="1"/>
    <col min="11780" max="11781" width="13.42578125" style="207" customWidth="1"/>
    <col min="11782" max="11788" width="10.7109375" style="207" customWidth="1"/>
    <col min="11789" max="11790" width="9.28515625" style="207" customWidth="1"/>
    <col min="11791" max="11791" width="10.42578125" style="207" customWidth="1"/>
    <col min="11792" max="11793" width="9.28515625" style="207" customWidth="1"/>
    <col min="11794" max="11794" width="9.140625" style="207"/>
    <col min="11795" max="11797" width="0" style="207" hidden="1" customWidth="1"/>
    <col min="11798" max="12032" width="9.140625" style="207"/>
    <col min="12033" max="12033" width="5.5703125" style="207" customWidth="1"/>
    <col min="12034" max="12034" width="43.7109375" style="207" customWidth="1"/>
    <col min="12035" max="12035" width="0" style="207" hidden="1" customWidth="1"/>
    <col min="12036" max="12037" width="13.42578125" style="207" customWidth="1"/>
    <col min="12038" max="12044" width="10.7109375" style="207" customWidth="1"/>
    <col min="12045" max="12046" width="9.28515625" style="207" customWidth="1"/>
    <col min="12047" max="12047" width="10.42578125" style="207" customWidth="1"/>
    <col min="12048" max="12049" width="9.28515625" style="207" customWidth="1"/>
    <col min="12050" max="12050" width="9.140625" style="207"/>
    <col min="12051" max="12053" width="0" style="207" hidden="1" customWidth="1"/>
    <col min="12054" max="12288" width="9.140625" style="207"/>
    <col min="12289" max="12289" width="5.5703125" style="207" customWidth="1"/>
    <col min="12290" max="12290" width="43.7109375" style="207" customWidth="1"/>
    <col min="12291" max="12291" width="0" style="207" hidden="1" customWidth="1"/>
    <col min="12292" max="12293" width="13.42578125" style="207" customWidth="1"/>
    <col min="12294" max="12300" width="10.7109375" style="207" customWidth="1"/>
    <col min="12301" max="12302" width="9.28515625" style="207" customWidth="1"/>
    <col min="12303" max="12303" width="10.42578125" style="207" customWidth="1"/>
    <col min="12304" max="12305" width="9.28515625" style="207" customWidth="1"/>
    <col min="12306" max="12306" width="9.140625" style="207"/>
    <col min="12307" max="12309" width="0" style="207" hidden="1" customWidth="1"/>
    <col min="12310" max="12544" width="9.140625" style="207"/>
    <col min="12545" max="12545" width="5.5703125" style="207" customWidth="1"/>
    <col min="12546" max="12546" width="43.7109375" style="207" customWidth="1"/>
    <col min="12547" max="12547" width="0" style="207" hidden="1" customWidth="1"/>
    <col min="12548" max="12549" width="13.42578125" style="207" customWidth="1"/>
    <col min="12550" max="12556" width="10.7109375" style="207" customWidth="1"/>
    <col min="12557" max="12558" width="9.28515625" style="207" customWidth="1"/>
    <col min="12559" max="12559" width="10.42578125" style="207" customWidth="1"/>
    <col min="12560" max="12561" width="9.28515625" style="207" customWidth="1"/>
    <col min="12562" max="12562" width="9.140625" style="207"/>
    <col min="12563" max="12565" width="0" style="207" hidden="1" customWidth="1"/>
    <col min="12566" max="12800" width="9.140625" style="207"/>
    <col min="12801" max="12801" width="5.5703125" style="207" customWidth="1"/>
    <col min="12802" max="12802" width="43.7109375" style="207" customWidth="1"/>
    <col min="12803" max="12803" width="0" style="207" hidden="1" customWidth="1"/>
    <col min="12804" max="12805" width="13.42578125" style="207" customWidth="1"/>
    <col min="12806" max="12812" width="10.7109375" style="207" customWidth="1"/>
    <col min="12813" max="12814" width="9.28515625" style="207" customWidth="1"/>
    <col min="12815" max="12815" width="10.42578125" style="207" customWidth="1"/>
    <col min="12816" max="12817" width="9.28515625" style="207" customWidth="1"/>
    <col min="12818" max="12818" width="9.140625" style="207"/>
    <col min="12819" max="12821" width="0" style="207" hidden="1" customWidth="1"/>
    <col min="12822" max="13056" width="9.140625" style="207"/>
    <col min="13057" max="13057" width="5.5703125" style="207" customWidth="1"/>
    <col min="13058" max="13058" width="43.7109375" style="207" customWidth="1"/>
    <col min="13059" max="13059" width="0" style="207" hidden="1" customWidth="1"/>
    <col min="13060" max="13061" width="13.42578125" style="207" customWidth="1"/>
    <col min="13062" max="13068" width="10.7109375" style="207" customWidth="1"/>
    <col min="13069" max="13070" width="9.28515625" style="207" customWidth="1"/>
    <col min="13071" max="13071" width="10.42578125" style="207" customWidth="1"/>
    <col min="13072" max="13073" width="9.28515625" style="207" customWidth="1"/>
    <col min="13074" max="13074" width="9.140625" style="207"/>
    <col min="13075" max="13077" width="0" style="207" hidden="1" customWidth="1"/>
    <col min="13078" max="13312" width="9.140625" style="207"/>
    <col min="13313" max="13313" width="5.5703125" style="207" customWidth="1"/>
    <col min="13314" max="13314" width="43.7109375" style="207" customWidth="1"/>
    <col min="13315" max="13315" width="0" style="207" hidden="1" customWidth="1"/>
    <col min="13316" max="13317" width="13.42578125" style="207" customWidth="1"/>
    <col min="13318" max="13324" width="10.7109375" style="207" customWidth="1"/>
    <col min="13325" max="13326" width="9.28515625" style="207" customWidth="1"/>
    <col min="13327" max="13327" width="10.42578125" style="207" customWidth="1"/>
    <col min="13328" max="13329" width="9.28515625" style="207" customWidth="1"/>
    <col min="13330" max="13330" width="9.140625" style="207"/>
    <col min="13331" max="13333" width="0" style="207" hidden="1" customWidth="1"/>
    <col min="13334" max="13568" width="9.140625" style="207"/>
    <col min="13569" max="13569" width="5.5703125" style="207" customWidth="1"/>
    <col min="13570" max="13570" width="43.7109375" style="207" customWidth="1"/>
    <col min="13571" max="13571" width="0" style="207" hidden="1" customWidth="1"/>
    <col min="13572" max="13573" width="13.42578125" style="207" customWidth="1"/>
    <col min="13574" max="13580" width="10.7109375" style="207" customWidth="1"/>
    <col min="13581" max="13582" width="9.28515625" style="207" customWidth="1"/>
    <col min="13583" max="13583" width="10.42578125" style="207" customWidth="1"/>
    <col min="13584" max="13585" width="9.28515625" style="207" customWidth="1"/>
    <col min="13586" max="13586" width="9.140625" style="207"/>
    <col min="13587" max="13589" width="0" style="207" hidden="1" customWidth="1"/>
    <col min="13590" max="13824" width="9.140625" style="207"/>
    <col min="13825" max="13825" width="5.5703125" style="207" customWidth="1"/>
    <col min="13826" max="13826" width="43.7109375" style="207" customWidth="1"/>
    <col min="13827" max="13827" width="0" style="207" hidden="1" customWidth="1"/>
    <col min="13828" max="13829" width="13.42578125" style="207" customWidth="1"/>
    <col min="13830" max="13836" width="10.7109375" style="207" customWidth="1"/>
    <col min="13837" max="13838" width="9.28515625" style="207" customWidth="1"/>
    <col min="13839" max="13839" width="10.42578125" style="207" customWidth="1"/>
    <col min="13840" max="13841" width="9.28515625" style="207" customWidth="1"/>
    <col min="13842" max="13842" width="9.140625" style="207"/>
    <col min="13843" max="13845" width="0" style="207" hidden="1" customWidth="1"/>
    <col min="13846" max="14080" width="9.140625" style="207"/>
    <col min="14081" max="14081" width="5.5703125" style="207" customWidth="1"/>
    <col min="14082" max="14082" width="43.7109375" style="207" customWidth="1"/>
    <col min="14083" max="14083" width="0" style="207" hidden="1" customWidth="1"/>
    <col min="14084" max="14085" width="13.42578125" style="207" customWidth="1"/>
    <col min="14086" max="14092" width="10.7109375" style="207" customWidth="1"/>
    <col min="14093" max="14094" width="9.28515625" style="207" customWidth="1"/>
    <col min="14095" max="14095" width="10.42578125" style="207" customWidth="1"/>
    <col min="14096" max="14097" width="9.28515625" style="207" customWidth="1"/>
    <col min="14098" max="14098" width="9.140625" style="207"/>
    <col min="14099" max="14101" width="0" style="207" hidden="1" customWidth="1"/>
    <col min="14102" max="14336" width="9.140625" style="207"/>
    <col min="14337" max="14337" width="5.5703125" style="207" customWidth="1"/>
    <col min="14338" max="14338" width="43.7109375" style="207" customWidth="1"/>
    <col min="14339" max="14339" width="0" style="207" hidden="1" customWidth="1"/>
    <col min="14340" max="14341" width="13.42578125" style="207" customWidth="1"/>
    <col min="14342" max="14348" width="10.7109375" style="207" customWidth="1"/>
    <col min="14349" max="14350" width="9.28515625" style="207" customWidth="1"/>
    <col min="14351" max="14351" width="10.42578125" style="207" customWidth="1"/>
    <col min="14352" max="14353" width="9.28515625" style="207" customWidth="1"/>
    <col min="14354" max="14354" width="9.140625" style="207"/>
    <col min="14355" max="14357" width="0" style="207" hidden="1" customWidth="1"/>
    <col min="14358" max="14592" width="9.140625" style="207"/>
    <col min="14593" max="14593" width="5.5703125" style="207" customWidth="1"/>
    <col min="14594" max="14594" width="43.7109375" style="207" customWidth="1"/>
    <col min="14595" max="14595" width="0" style="207" hidden="1" customWidth="1"/>
    <col min="14596" max="14597" width="13.42578125" style="207" customWidth="1"/>
    <col min="14598" max="14604" width="10.7109375" style="207" customWidth="1"/>
    <col min="14605" max="14606" width="9.28515625" style="207" customWidth="1"/>
    <col min="14607" max="14607" width="10.42578125" style="207" customWidth="1"/>
    <col min="14608" max="14609" width="9.28515625" style="207" customWidth="1"/>
    <col min="14610" max="14610" width="9.140625" style="207"/>
    <col min="14611" max="14613" width="0" style="207" hidden="1" customWidth="1"/>
    <col min="14614" max="14848" width="9.140625" style="207"/>
    <col min="14849" max="14849" width="5.5703125" style="207" customWidth="1"/>
    <col min="14850" max="14850" width="43.7109375" style="207" customWidth="1"/>
    <col min="14851" max="14851" width="0" style="207" hidden="1" customWidth="1"/>
    <col min="14852" max="14853" width="13.42578125" style="207" customWidth="1"/>
    <col min="14854" max="14860" width="10.7109375" style="207" customWidth="1"/>
    <col min="14861" max="14862" width="9.28515625" style="207" customWidth="1"/>
    <col min="14863" max="14863" width="10.42578125" style="207" customWidth="1"/>
    <col min="14864" max="14865" width="9.28515625" style="207" customWidth="1"/>
    <col min="14866" max="14866" width="9.140625" style="207"/>
    <col min="14867" max="14869" width="0" style="207" hidden="1" customWidth="1"/>
    <col min="14870" max="15104" width="9.140625" style="207"/>
    <col min="15105" max="15105" width="5.5703125" style="207" customWidth="1"/>
    <col min="15106" max="15106" width="43.7109375" style="207" customWidth="1"/>
    <col min="15107" max="15107" width="0" style="207" hidden="1" customWidth="1"/>
    <col min="15108" max="15109" width="13.42578125" style="207" customWidth="1"/>
    <col min="15110" max="15116" width="10.7109375" style="207" customWidth="1"/>
    <col min="15117" max="15118" width="9.28515625" style="207" customWidth="1"/>
    <col min="15119" max="15119" width="10.42578125" style="207" customWidth="1"/>
    <col min="15120" max="15121" width="9.28515625" style="207" customWidth="1"/>
    <col min="15122" max="15122" width="9.140625" style="207"/>
    <col min="15123" max="15125" width="0" style="207" hidden="1" customWidth="1"/>
    <col min="15126" max="15360" width="9.140625" style="207"/>
    <col min="15361" max="15361" width="5.5703125" style="207" customWidth="1"/>
    <col min="15362" max="15362" width="43.7109375" style="207" customWidth="1"/>
    <col min="15363" max="15363" width="0" style="207" hidden="1" customWidth="1"/>
    <col min="15364" max="15365" width="13.42578125" style="207" customWidth="1"/>
    <col min="15366" max="15372" width="10.7109375" style="207" customWidth="1"/>
    <col min="15373" max="15374" width="9.28515625" style="207" customWidth="1"/>
    <col min="15375" max="15375" width="10.42578125" style="207" customWidth="1"/>
    <col min="15376" max="15377" width="9.28515625" style="207" customWidth="1"/>
    <col min="15378" max="15378" width="9.140625" style="207"/>
    <col min="15379" max="15381" width="0" style="207" hidden="1" customWidth="1"/>
    <col min="15382" max="15616" width="9.140625" style="207"/>
    <col min="15617" max="15617" width="5.5703125" style="207" customWidth="1"/>
    <col min="15618" max="15618" width="43.7109375" style="207" customWidth="1"/>
    <col min="15619" max="15619" width="0" style="207" hidden="1" customWidth="1"/>
    <col min="15620" max="15621" width="13.42578125" style="207" customWidth="1"/>
    <col min="15622" max="15628" width="10.7109375" style="207" customWidth="1"/>
    <col min="15629" max="15630" width="9.28515625" style="207" customWidth="1"/>
    <col min="15631" max="15631" width="10.42578125" style="207" customWidth="1"/>
    <col min="15632" max="15633" width="9.28515625" style="207" customWidth="1"/>
    <col min="15634" max="15634" width="9.140625" style="207"/>
    <col min="15635" max="15637" width="0" style="207" hidden="1" customWidth="1"/>
    <col min="15638" max="15872" width="9.140625" style="207"/>
    <col min="15873" max="15873" width="5.5703125" style="207" customWidth="1"/>
    <col min="15874" max="15874" width="43.7109375" style="207" customWidth="1"/>
    <col min="15875" max="15875" width="0" style="207" hidden="1" customWidth="1"/>
    <col min="15876" max="15877" width="13.42578125" style="207" customWidth="1"/>
    <col min="15878" max="15884" width="10.7109375" style="207" customWidth="1"/>
    <col min="15885" max="15886" width="9.28515625" style="207" customWidth="1"/>
    <col min="15887" max="15887" width="10.42578125" style="207" customWidth="1"/>
    <col min="15888" max="15889" width="9.28515625" style="207" customWidth="1"/>
    <col min="15890" max="15890" width="9.140625" style="207"/>
    <col min="15891" max="15893" width="0" style="207" hidden="1" customWidth="1"/>
    <col min="15894" max="16128" width="9.140625" style="207"/>
    <col min="16129" max="16129" width="5.5703125" style="207" customWidth="1"/>
    <col min="16130" max="16130" width="43.7109375" style="207" customWidth="1"/>
    <col min="16131" max="16131" width="0" style="207" hidden="1" customWidth="1"/>
    <col min="16132" max="16133" width="13.42578125" style="207" customWidth="1"/>
    <col min="16134" max="16140" width="10.7109375" style="207" customWidth="1"/>
    <col min="16141" max="16142" width="9.28515625" style="207" customWidth="1"/>
    <col min="16143" max="16143" width="10.42578125" style="207" customWidth="1"/>
    <col min="16144" max="16145" width="9.28515625" style="207" customWidth="1"/>
    <col min="16146" max="16146" width="9.140625" style="207"/>
    <col min="16147" max="16149" width="0" style="207" hidden="1" customWidth="1"/>
    <col min="16150" max="16384" width="9.140625" style="207"/>
  </cols>
  <sheetData>
    <row r="1" spans="1:20" x14ac:dyDescent="0.25">
      <c r="A1" s="713" t="s">
        <v>824</v>
      </c>
      <c r="B1" s="713"/>
      <c r="C1" s="713"/>
      <c r="D1" s="713"/>
      <c r="E1" s="713"/>
      <c r="F1" s="713"/>
      <c r="G1" s="713"/>
      <c r="H1" s="713"/>
      <c r="I1" s="713"/>
      <c r="J1" s="713"/>
      <c r="K1" s="713"/>
      <c r="L1" s="713"/>
      <c r="M1" s="713"/>
      <c r="N1" s="713"/>
      <c r="O1" s="713"/>
      <c r="P1" s="713"/>
      <c r="Q1" s="713"/>
    </row>
    <row r="2" spans="1:20" x14ac:dyDescent="0.25">
      <c r="A2" s="693" t="s">
        <v>672</v>
      </c>
      <c r="B2" s="693"/>
      <c r="C2" s="693"/>
      <c r="D2" s="693"/>
      <c r="E2" s="693"/>
      <c r="F2" s="693"/>
      <c r="G2" s="693"/>
      <c r="H2" s="693"/>
      <c r="I2" s="693"/>
      <c r="J2" s="693"/>
      <c r="K2" s="693"/>
      <c r="L2" s="693"/>
      <c r="M2" s="693"/>
      <c r="N2" s="693"/>
      <c r="O2" s="693"/>
      <c r="P2" s="693"/>
      <c r="Q2" s="693"/>
    </row>
    <row r="3" spans="1:20" hidden="1" x14ac:dyDescent="0.25">
      <c r="A3" s="682" t="s">
        <v>595</v>
      </c>
      <c r="B3" s="682"/>
      <c r="C3" s="682"/>
      <c r="D3" s="682"/>
      <c r="E3" s="682"/>
      <c r="F3" s="682"/>
      <c r="G3" s="682"/>
      <c r="H3" s="682"/>
      <c r="I3" s="682"/>
      <c r="J3" s="682"/>
      <c r="K3" s="682"/>
      <c r="L3" s="682"/>
      <c r="M3" s="682"/>
      <c r="N3" s="682"/>
      <c r="O3" s="682"/>
      <c r="P3" s="682"/>
      <c r="Q3" s="682"/>
    </row>
    <row r="4" spans="1:20" hidden="1" x14ac:dyDescent="0.25">
      <c r="A4" s="682" t="s">
        <v>818</v>
      </c>
      <c r="B4" s="682"/>
      <c r="C4" s="682"/>
      <c r="D4" s="682"/>
      <c r="E4" s="682"/>
      <c r="F4" s="682"/>
      <c r="G4" s="682"/>
      <c r="H4" s="682"/>
      <c r="I4" s="682"/>
      <c r="J4" s="682"/>
      <c r="K4" s="682"/>
      <c r="L4" s="682"/>
      <c r="M4" s="682"/>
      <c r="N4" s="682"/>
      <c r="O4" s="682"/>
      <c r="P4" s="682"/>
      <c r="Q4" s="682"/>
    </row>
    <row r="5" spans="1:20" x14ac:dyDescent="0.25">
      <c r="A5" s="401"/>
      <c r="B5" s="401"/>
      <c r="C5" s="418"/>
      <c r="D5" s="401"/>
      <c r="E5" s="419"/>
      <c r="F5" s="401"/>
      <c r="G5" s="401"/>
      <c r="H5" s="401"/>
      <c r="I5" s="401"/>
      <c r="J5" s="401"/>
      <c r="K5" s="401"/>
      <c r="L5" s="401"/>
      <c r="M5" s="419"/>
      <c r="N5" s="419"/>
      <c r="O5" s="401"/>
      <c r="P5" s="401" t="s">
        <v>240</v>
      </c>
      <c r="Q5" s="401"/>
    </row>
    <row r="6" spans="1:20" s="229" customFormat="1" ht="24" customHeight="1" x14ac:dyDescent="0.25">
      <c r="A6" s="685" t="s">
        <v>29</v>
      </c>
      <c r="B6" s="685" t="s">
        <v>209</v>
      </c>
      <c r="C6" s="710" t="s">
        <v>419</v>
      </c>
      <c r="D6" s="689" t="s">
        <v>127</v>
      </c>
      <c r="E6" s="689" t="s">
        <v>14</v>
      </c>
      <c r="F6" s="689" t="s">
        <v>13</v>
      </c>
      <c r="G6" s="689" t="s">
        <v>241</v>
      </c>
      <c r="H6" s="689" t="s">
        <v>242</v>
      </c>
      <c r="I6" s="689" t="s">
        <v>39</v>
      </c>
      <c r="J6" s="689" t="s">
        <v>42</v>
      </c>
      <c r="K6" s="689" t="s">
        <v>38</v>
      </c>
      <c r="L6" s="689" t="s">
        <v>41</v>
      </c>
      <c r="M6" s="689" t="s">
        <v>40</v>
      </c>
      <c r="N6" s="689" t="s">
        <v>37</v>
      </c>
      <c r="O6" s="689" t="s">
        <v>36</v>
      </c>
      <c r="P6" s="689" t="s">
        <v>35</v>
      </c>
      <c r="Q6" s="689" t="s">
        <v>243</v>
      </c>
    </row>
    <row r="7" spans="1:20" s="229" customFormat="1" ht="102.75" customHeight="1" x14ac:dyDescent="0.25">
      <c r="A7" s="714"/>
      <c r="B7" s="714"/>
      <c r="C7" s="711"/>
      <c r="D7" s="712"/>
      <c r="E7" s="712"/>
      <c r="F7" s="712"/>
      <c r="G7" s="712"/>
      <c r="H7" s="712"/>
      <c r="I7" s="712"/>
      <c r="J7" s="712"/>
      <c r="K7" s="712"/>
      <c r="L7" s="712"/>
      <c r="M7" s="712"/>
      <c r="N7" s="712"/>
      <c r="O7" s="712"/>
      <c r="P7" s="712"/>
      <c r="Q7" s="712"/>
    </row>
    <row r="8" spans="1:20" s="206" customFormat="1" x14ac:dyDescent="0.25">
      <c r="A8" s="420" t="s">
        <v>22</v>
      </c>
      <c r="B8" s="420" t="s">
        <v>8</v>
      </c>
      <c r="C8" s="421"/>
      <c r="D8" s="420">
        <v>1</v>
      </c>
      <c r="E8" s="420">
        <v>2</v>
      </c>
      <c r="F8" s="420">
        <v>3</v>
      </c>
      <c r="G8" s="420">
        <v>4</v>
      </c>
      <c r="H8" s="420">
        <v>5</v>
      </c>
      <c r="I8" s="420">
        <v>6</v>
      </c>
      <c r="J8" s="420">
        <v>7</v>
      </c>
      <c r="K8" s="420">
        <v>8</v>
      </c>
      <c r="L8" s="420">
        <v>9</v>
      </c>
      <c r="M8" s="420">
        <v>10</v>
      </c>
      <c r="N8" s="420">
        <v>11</v>
      </c>
      <c r="O8" s="420">
        <v>12</v>
      </c>
      <c r="P8" s="420">
        <v>13</v>
      </c>
      <c r="Q8" s="420">
        <v>14</v>
      </c>
    </row>
    <row r="9" spans="1:20" s="425" customFormat="1" ht="20.25" customHeight="1" x14ac:dyDescent="0.25">
      <c r="A9" s="422"/>
      <c r="B9" s="422" t="s">
        <v>100</v>
      </c>
      <c r="C9" s="423"/>
      <c r="D9" s="424">
        <f t="shared" ref="D9:Q9" si="0">D10+D14+D16+D21+D33+D36+D39+D41+D43+D50+D76+D80</f>
        <v>112207.09000000003</v>
      </c>
      <c r="E9" s="424">
        <f t="shared" si="0"/>
        <v>324068.82</v>
      </c>
      <c r="F9" s="424">
        <f t="shared" si="0"/>
        <v>280</v>
      </c>
      <c r="G9" s="424">
        <f t="shared" si="0"/>
        <v>1516.96</v>
      </c>
      <c r="H9" s="424">
        <f t="shared" si="0"/>
        <v>1516.96</v>
      </c>
      <c r="I9" s="424">
        <f t="shared" si="0"/>
        <v>25434</v>
      </c>
      <c r="J9" s="424">
        <f t="shared" si="0"/>
        <v>1139.8</v>
      </c>
      <c r="K9" s="424">
        <f t="shared" si="0"/>
        <v>1259.08</v>
      </c>
      <c r="L9" s="424">
        <f t="shared" si="0"/>
        <v>406.75</v>
      </c>
      <c r="M9" s="424">
        <f t="shared" si="0"/>
        <v>2809.98</v>
      </c>
      <c r="N9" s="424">
        <f t="shared" si="0"/>
        <v>10365.14</v>
      </c>
      <c r="O9" s="424">
        <f t="shared" si="0"/>
        <v>42009.54</v>
      </c>
      <c r="P9" s="424">
        <f t="shared" si="0"/>
        <v>21376.600000000002</v>
      </c>
      <c r="Q9" s="424">
        <f t="shared" si="0"/>
        <v>3484.46</v>
      </c>
    </row>
    <row r="10" spans="1:20" s="425" customFormat="1" ht="42.75" customHeight="1" x14ac:dyDescent="0.25">
      <c r="A10" s="422">
        <v>1</v>
      </c>
      <c r="B10" s="426" t="s">
        <v>342</v>
      </c>
      <c r="C10" s="423"/>
      <c r="D10" s="424">
        <f t="shared" ref="D10:Q10" si="1">D11+D12</f>
        <v>607.82000000000005</v>
      </c>
      <c r="E10" s="424">
        <f t="shared" si="1"/>
        <v>324068.82</v>
      </c>
      <c r="F10" s="424">
        <f t="shared" si="1"/>
        <v>0</v>
      </c>
      <c r="G10" s="424">
        <f t="shared" si="1"/>
        <v>0</v>
      </c>
      <c r="H10" s="424">
        <f t="shared" si="1"/>
        <v>0</v>
      </c>
      <c r="I10" s="424">
        <f t="shared" si="1"/>
        <v>0</v>
      </c>
      <c r="J10" s="424">
        <f t="shared" si="1"/>
        <v>0</v>
      </c>
      <c r="K10" s="424">
        <f t="shared" si="1"/>
        <v>0</v>
      </c>
      <c r="L10" s="424">
        <f t="shared" si="1"/>
        <v>0</v>
      </c>
      <c r="M10" s="424">
        <f t="shared" si="1"/>
        <v>0</v>
      </c>
      <c r="N10" s="424">
        <f t="shared" si="1"/>
        <v>0</v>
      </c>
      <c r="O10" s="424">
        <f t="shared" si="1"/>
        <v>0</v>
      </c>
      <c r="P10" s="424">
        <f t="shared" si="1"/>
        <v>0</v>
      </c>
      <c r="Q10" s="424">
        <f t="shared" si="1"/>
        <v>0</v>
      </c>
    </row>
    <row r="11" spans="1:20" s="425" customFormat="1" ht="30" customHeight="1" x14ac:dyDescent="0.25">
      <c r="A11" s="422" t="s">
        <v>45</v>
      </c>
      <c r="B11" s="426" t="s">
        <v>673</v>
      </c>
      <c r="C11" s="423"/>
      <c r="D11" s="424">
        <v>0</v>
      </c>
      <c r="E11" s="424">
        <f>'[4]35a H-AN'!F27</f>
        <v>323461</v>
      </c>
      <c r="F11" s="424">
        <v>0</v>
      </c>
      <c r="G11" s="424">
        <v>0</v>
      </c>
      <c r="H11" s="424">
        <v>0</v>
      </c>
      <c r="I11" s="424">
        <v>0</v>
      </c>
      <c r="J11" s="424">
        <v>0</v>
      </c>
      <c r="K11" s="424">
        <v>0</v>
      </c>
      <c r="L11" s="424">
        <v>0</v>
      </c>
      <c r="M11" s="424">
        <v>0</v>
      </c>
      <c r="N11" s="424">
        <v>0</v>
      </c>
      <c r="O11" s="424">
        <v>0</v>
      </c>
      <c r="P11" s="424">
        <v>0</v>
      </c>
      <c r="Q11" s="424">
        <v>0</v>
      </c>
      <c r="T11" s="425">
        <f>E11-322961</f>
        <v>500</v>
      </c>
    </row>
    <row r="12" spans="1:20" s="229" customFormat="1" x14ac:dyDescent="0.25">
      <c r="A12" s="422" t="s">
        <v>44</v>
      </c>
      <c r="B12" s="426" t="s">
        <v>353</v>
      </c>
      <c r="C12" s="427"/>
      <c r="D12" s="428">
        <f>SUM(D13)</f>
        <v>607.82000000000005</v>
      </c>
      <c r="E12" s="428">
        <f t="shared" ref="E12:Q12" si="2">SUM(E13)</f>
        <v>607.82000000000005</v>
      </c>
      <c r="F12" s="428">
        <f t="shared" si="2"/>
        <v>0</v>
      </c>
      <c r="G12" s="428">
        <f t="shared" si="2"/>
        <v>0</v>
      </c>
      <c r="H12" s="428">
        <f t="shared" si="2"/>
        <v>0</v>
      </c>
      <c r="I12" s="428">
        <f t="shared" si="2"/>
        <v>0</v>
      </c>
      <c r="J12" s="428">
        <f t="shared" si="2"/>
        <v>0</v>
      </c>
      <c r="K12" s="428">
        <f t="shared" si="2"/>
        <v>0</v>
      </c>
      <c r="L12" s="428">
        <f t="shared" si="2"/>
        <v>0</v>
      </c>
      <c r="M12" s="428">
        <f t="shared" si="2"/>
        <v>0</v>
      </c>
      <c r="N12" s="428">
        <f t="shared" si="2"/>
        <v>0</v>
      </c>
      <c r="O12" s="428">
        <f t="shared" si="2"/>
        <v>0</v>
      </c>
      <c r="P12" s="428">
        <f t="shared" si="2"/>
        <v>0</v>
      </c>
      <c r="Q12" s="428">
        <f t="shared" si="2"/>
        <v>0</v>
      </c>
    </row>
    <row r="13" spans="1:20" s="229" customFormat="1" x14ac:dyDescent="0.25">
      <c r="A13" s="429"/>
      <c r="B13" s="430" t="s">
        <v>194</v>
      </c>
      <c r="C13" s="427" t="s">
        <v>435</v>
      </c>
      <c r="D13" s="431">
        <f t="shared" ref="D13:D75" si="3">SUM(E13:Q13)</f>
        <v>607.82000000000005</v>
      </c>
      <c r="E13" s="432">
        <f>'[4]35a H-AN'!F29</f>
        <v>607.82000000000005</v>
      </c>
      <c r="F13" s="432"/>
      <c r="G13" s="432"/>
      <c r="H13" s="432"/>
      <c r="I13" s="432"/>
      <c r="J13" s="432"/>
      <c r="K13" s="432"/>
      <c r="L13" s="432"/>
      <c r="M13" s="432"/>
      <c r="N13" s="432"/>
      <c r="O13" s="432"/>
      <c r="P13" s="432"/>
      <c r="Q13" s="432"/>
    </row>
    <row r="14" spans="1:20" s="231" customFormat="1" x14ac:dyDescent="0.25">
      <c r="A14" s="352">
        <v>2</v>
      </c>
      <c r="B14" s="351" t="s">
        <v>355</v>
      </c>
      <c r="C14" s="433"/>
      <c r="D14" s="424">
        <f>SUM(D15)</f>
        <v>280</v>
      </c>
      <c r="E14" s="424">
        <f t="shared" ref="E14:Q14" si="4">SUM(E15)</f>
        <v>0</v>
      </c>
      <c r="F14" s="424">
        <f t="shared" si="4"/>
        <v>280</v>
      </c>
      <c r="G14" s="424">
        <f t="shared" si="4"/>
        <v>0</v>
      </c>
      <c r="H14" s="424">
        <f t="shared" si="4"/>
        <v>0</v>
      </c>
      <c r="I14" s="424">
        <f t="shared" si="4"/>
        <v>0</v>
      </c>
      <c r="J14" s="424">
        <f t="shared" si="4"/>
        <v>0</v>
      </c>
      <c r="K14" s="424">
        <f t="shared" si="4"/>
        <v>0</v>
      </c>
      <c r="L14" s="424">
        <f t="shared" si="4"/>
        <v>0</v>
      </c>
      <c r="M14" s="424">
        <f t="shared" si="4"/>
        <v>0</v>
      </c>
      <c r="N14" s="424">
        <f t="shared" si="4"/>
        <v>0</v>
      </c>
      <c r="O14" s="424">
        <f t="shared" si="4"/>
        <v>0</v>
      </c>
      <c r="P14" s="424">
        <f t="shared" si="4"/>
        <v>0</v>
      </c>
      <c r="Q14" s="424">
        <f t="shared" si="4"/>
        <v>0</v>
      </c>
    </row>
    <row r="15" spans="1:20" s="229" customFormat="1" x14ac:dyDescent="0.25">
      <c r="A15" s="364"/>
      <c r="B15" s="367" t="s">
        <v>252</v>
      </c>
      <c r="C15" s="434" t="s">
        <v>436</v>
      </c>
      <c r="D15" s="431">
        <f t="shared" si="3"/>
        <v>280</v>
      </c>
      <c r="E15" s="435"/>
      <c r="F15" s="435">
        <f>'[4]35a H-AN'!F32</f>
        <v>280</v>
      </c>
      <c r="G15" s="435"/>
      <c r="H15" s="435"/>
      <c r="I15" s="435"/>
      <c r="J15" s="435"/>
      <c r="K15" s="435"/>
      <c r="L15" s="435"/>
      <c r="M15" s="435"/>
      <c r="N15" s="435"/>
      <c r="O15" s="436"/>
      <c r="P15" s="435"/>
      <c r="Q15" s="435"/>
    </row>
    <row r="16" spans="1:20" s="231" customFormat="1" x14ac:dyDescent="0.25">
      <c r="A16" s="352">
        <v>3</v>
      </c>
      <c r="B16" s="351" t="s">
        <v>357</v>
      </c>
      <c r="C16" s="433"/>
      <c r="D16" s="424">
        <f t="shared" ref="D16:Q16" si="5">SUM(D17:D20)</f>
        <v>2809.98</v>
      </c>
      <c r="E16" s="424">
        <f t="shared" si="5"/>
        <v>0</v>
      </c>
      <c r="F16" s="424">
        <f t="shared" si="5"/>
        <v>0</v>
      </c>
      <c r="G16" s="424">
        <f t="shared" si="5"/>
        <v>0</v>
      </c>
      <c r="H16" s="424">
        <f t="shared" si="5"/>
        <v>0</v>
      </c>
      <c r="I16" s="424">
        <f t="shared" si="5"/>
        <v>0</v>
      </c>
      <c r="J16" s="424">
        <f t="shared" si="5"/>
        <v>0</v>
      </c>
      <c r="K16" s="424">
        <f t="shared" si="5"/>
        <v>0</v>
      </c>
      <c r="L16" s="424">
        <f t="shared" si="5"/>
        <v>0</v>
      </c>
      <c r="M16" s="424">
        <f t="shared" si="5"/>
        <v>2809.98</v>
      </c>
      <c r="N16" s="424">
        <f t="shared" si="5"/>
        <v>0</v>
      </c>
      <c r="O16" s="424">
        <f t="shared" si="5"/>
        <v>0</v>
      </c>
      <c r="P16" s="424">
        <f t="shared" si="5"/>
        <v>0</v>
      </c>
      <c r="Q16" s="424">
        <f t="shared" si="5"/>
        <v>0</v>
      </c>
    </row>
    <row r="17" spans="1:17" s="229" customFormat="1" x14ac:dyDescent="0.25">
      <c r="A17" s="364" t="s">
        <v>125</v>
      </c>
      <c r="B17" s="367" t="s">
        <v>358</v>
      </c>
      <c r="C17" s="434" t="s">
        <v>437</v>
      </c>
      <c r="D17" s="431">
        <f t="shared" si="3"/>
        <v>270</v>
      </c>
      <c r="E17" s="435"/>
      <c r="F17" s="435"/>
      <c r="G17" s="435"/>
      <c r="H17" s="435"/>
      <c r="I17" s="435"/>
      <c r="J17" s="435"/>
      <c r="K17" s="435"/>
      <c r="L17" s="435"/>
      <c r="M17" s="436">
        <f>'[4]35a H-AN'!F34</f>
        <v>270</v>
      </c>
      <c r="N17" s="435"/>
      <c r="O17" s="436"/>
      <c r="P17" s="435"/>
      <c r="Q17" s="435"/>
    </row>
    <row r="18" spans="1:17" s="229" customFormat="1" x14ac:dyDescent="0.25">
      <c r="A18" s="364" t="s">
        <v>279</v>
      </c>
      <c r="B18" s="367" t="s">
        <v>252</v>
      </c>
      <c r="C18" s="434" t="s">
        <v>438</v>
      </c>
      <c r="D18" s="431">
        <f t="shared" si="3"/>
        <v>1256</v>
      </c>
      <c r="E18" s="435"/>
      <c r="F18" s="435"/>
      <c r="G18" s="435"/>
      <c r="H18" s="435"/>
      <c r="I18" s="435"/>
      <c r="J18" s="435"/>
      <c r="K18" s="435"/>
      <c r="L18" s="435"/>
      <c r="M18" s="435">
        <f>'[4]35a H-AN'!F35</f>
        <v>1256</v>
      </c>
      <c r="N18" s="435"/>
      <c r="O18" s="435"/>
      <c r="P18" s="435"/>
      <c r="Q18" s="435"/>
    </row>
    <row r="19" spans="1:17" s="229" customFormat="1" x14ac:dyDescent="0.25">
      <c r="A19" s="364" t="s">
        <v>280</v>
      </c>
      <c r="B19" s="367" t="s">
        <v>110</v>
      </c>
      <c r="C19" s="434" t="s">
        <v>439</v>
      </c>
      <c r="D19" s="431">
        <f t="shared" si="3"/>
        <v>833.98</v>
      </c>
      <c r="E19" s="435"/>
      <c r="F19" s="435"/>
      <c r="G19" s="435"/>
      <c r="H19" s="435"/>
      <c r="I19" s="435"/>
      <c r="J19" s="435"/>
      <c r="K19" s="435"/>
      <c r="L19" s="435"/>
      <c r="M19" s="436">
        <f>'[4]35a H-AN'!F36</f>
        <v>833.98</v>
      </c>
      <c r="N19" s="435"/>
      <c r="O19" s="435"/>
      <c r="P19" s="436"/>
      <c r="Q19" s="435"/>
    </row>
    <row r="20" spans="1:17" s="229" customFormat="1" x14ac:dyDescent="0.25">
      <c r="A20" s="364" t="s">
        <v>350</v>
      </c>
      <c r="B20" s="437" t="s">
        <v>27</v>
      </c>
      <c r="C20" s="438" t="s">
        <v>440</v>
      </c>
      <c r="D20" s="431">
        <f t="shared" si="3"/>
        <v>450</v>
      </c>
      <c r="E20" s="435"/>
      <c r="F20" s="435"/>
      <c r="G20" s="435"/>
      <c r="H20" s="435"/>
      <c r="I20" s="435"/>
      <c r="J20" s="435"/>
      <c r="K20" s="435"/>
      <c r="L20" s="435"/>
      <c r="M20" s="435">
        <f>'[4]35a H-AN'!F37</f>
        <v>450</v>
      </c>
      <c r="N20" s="435"/>
      <c r="O20" s="436"/>
      <c r="P20" s="435"/>
      <c r="Q20" s="435"/>
    </row>
    <row r="21" spans="1:17" s="231" customFormat="1" x14ac:dyDescent="0.25">
      <c r="A21" s="352">
        <v>4</v>
      </c>
      <c r="B21" s="351" t="s">
        <v>361</v>
      </c>
      <c r="C21" s="433"/>
      <c r="D21" s="424">
        <f>SUM(D22:D32)</f>
        <v>10365.14</v>
      </c>
      <c r="E21" s="424">
        <f t="shared" ref="E21:Q21" si="6">SUM(E22:E31)</f>
        <v>0</v>
      </c>
      <c r="F21" s="424">
        <f t="shared" si="6"/>
        <v>0</v>
      </c>
      <c r="G21" s="424">
        <f t="shared" si="6"/>
        <v>0</v>
      </c>
      <c r="H21" s="424">
        <f t="shared" si="6"/>
        <v>0</v>
      </c>
      <c r="I21" s="424">
        <f t="shared" si="6"/>
        <v>0</v>
      </c>
      <c r="J21" s="424">
        <f t="shared" si="6"/>
        <v>0</v>
      </c>
      <c r="K21" s="424">
        <f t="shared" si="6"/>
        <v>0</v>
      </c>
      <c r="L21" s="424">
        <f t="shared" si="6"/>
        <v>0</v>
      </c>
      <c r="M21" s="424">
        <f t="shared" si="6"/>
        <v>0</v>
      </c>
      <c r="N21" s="424">
        <f>SUM(N22:N32)</f>
        <v>10365.14</v>
      </c>
      <c r="O21" s="424">
        <f t="shared" si="6"/>
        <v>0</v>
      </c>
      <c r="P21" s="424">
        <f t="shared" si="6"/>
        <v>0</v>
      </c>
      <c r="Q21" s="424">
        <f t="shared" si="6"/>
        <v>0</v>
      </c>
    </row>
    <row r="22" spans="1:17" s="229" customFormat="1" x14ac:dyDescent="0.25">
      <c r="A22" s="364" t="s">
        <v>125</v>
      </c>
      <c r="B22" s="367" t="s">
        <v>362</v>
      </c>
      <c r="C22" s="434" t="s">
        <v>363</v>
      </c>
      <c r="D22" s="431">
        <f t="shared" si="3"/>
        <v>1163.4000000000001</v>
      </c>
      <c r="E22" s="435"/>
      <c r="F22" s="435"/>
      <c r="G22" s="435"/>
      <c r="H22" s="435"/>
      <c r="I22" s="435"/>
      <c r="J22" s="435"/>
      <c r="K22" s="435"/>
      <c r="L22" s="435"/>
      <c r="M22" s="435"/>
      <c r="N22" s="435">
        <f>'[4]35a H-AN'!F39</f>
        <v>1163.4000000000001</v>
      </c>
      <c r="O22" s="435"/>
      <c r="P22" s="435"/>
      <c r="Q22" s="435"/>
    </row>
    <row r="23" spans="1:17" s="229" customFormat="1" x14ac:dyDescent="0.25">
      <c r="A23" s="364" t="s">
        <v>279</v>
      </c>
      <c r="B23" s="367" t="s">
        <v>258</v>
      </c>
      <c r="C23" s="434" t="s">
        <v>364</v>
      </c>
      <c r="D23" s="431">
        <f t="shared" si="3"/>
        <v>664</v>
      </c>
      <c r="E23" s="435"/>
      <c r="F23" s="435"/>
      <c r="G23" s="435"/>
      <c r="H23" s="435"/>
      <c r="I23" s="435"/>
      <c r="J23" s="435"/>
      <c r="K23" s="435"/>
      <c r="L23" s="435"/>
      <c r="M23" s="435"/>
      <c r="N23" s="435">
        <f>'[4]35a H-AN'!F40</f>
        <v>664</v>
      </c>
      <c r="O23" s="435"/>
      <c r="P23" s="435"/>
      <c r="Q23" s="435"/>
    </row>
    <row r="24" spans="1:17" s="229" customFormat="1" x14ac:dyDescent="0.25">
      <c r="A24" s="364" t="s">
        <v>280</v>
      </c>
      <c r="B24" s="367" t="s">
        <v>189</v>
      </c>
      <c r="C24" s="434" t="s">
        <v>365</v>
      </c>
      <c r="D24" s="431">
        <f t="shared" si="3"/>
        <v>54</v>
      </c>
      <c r="E24" s="435"/>
      <c r="F24" s="435"/>
      <c r="G24" s="435"/>
      <c r="H24" s="435"/>
      <c r="I24" s="435"/>
      <c r="J24" s="435"/>
      <c r="K24" s="435"/>
      <c r="L24" s="435"/>
      <c r="M24" s="435"/>
      <c r="N24" s="435">
        <f>'[4]35a H-AN'!F41</f>
        <v>54</v>
      </c>
      <c r="O24" s="435"/>
      <c r="P24" s="435"/>
      <c r="Q24" s="435"/>
    </row>
    <row r="25" spans="1:17" s="229" customFormat="1" x14ac:dyDescent="0.25">
      <c r="A25" s="364" t="s">
        <v>281</v>
      </c>
      <c r="B25" s="367" t="s">
        <v>366</v>
      </c>
      <c r="C25" s="434" t="s">
        <v>367</v>
      </c>
      <c r="D25" s="431">
        <f t="shared" si="3"/>
        <v>54</v>
      </c>
      <c r="E25" s="435"/>
      <c r="F25" s="435"/>
      <c r="G25" s="435"/>
      <c r="H25" s="435"/>
      <c r="I25" s="435"/>
      <c r="J25" s="435"/>
      <c r="K25" s="435"/>
      <c r="L25" s="435"/>
      <c r="M25" s="435"/>
      <c r="N25" s="435">
        <f>'[4]35a H-AN'!F42</f>
        <v>54</v>
      </c>
      <c r="O25" s="435"/>
      <c r="P25" s="435"/>
      <c r="Q25" s="435"/>
    </row>
    <row r="26" spans="1:17" s="229" customFormat="1" x14ac:dyDescent="0.25">
      <c r="A26" s="364" t="s">
        <v>350</v>
      </c>
      <c r="B26" s="367" t="s">
        <v>250</v>
      </c>
      <c r="C26" s="434" t="s">
        <v>368</v>
      </c>
      <c r="D26" s="431">
        <f t="shared" si="3"/>
        <v>54</v>
      </c>
      <c r="E26" s="435"/>
      <c r="F26" s="435"/>
      <c r="G26" s="435"/>
      <c r="H26" s="435"/>
      <c r="I26" s="435"/>
      <c r="J26" s="435"/>
      <c r="K26" s="435"/>
      <c r="L26" s="435"/>
      <c r="M26" s="435"/>
      <c r="N26" s="435">
        <f>'[4]35a H-AN'!F43</f>
        <v>54</v>
      </c>
      <c r="O26" s="435"/>
      <c r="P26" s="435"/>
      <c r="Q26" s="435"/>
    </row>
    <row r="27" spans="1:17" s="229" customFormat="1" x14ac:dyDescent="0.25">
      <c r="A27" s="364" t="s">
        <v>369</v>
      </c>
      <c r="B27" s="367" t="s">
        <v>192</v>
      </c>
      <c r="C27" s="434" t="s">
        <v>370</v>
      </c>
      <c r="D27" s="431">
        <f t="shared" si="3"/>
        <v>54</v>
      </c>
      <c r="E27" s="435"/>
      <c r="F27" s="435"/>
      <c r="G27" s="435"/>
      <c r="H27" s="435"/>
      <c r="I27" s="435"/>
      <c r="J27" s="435"/>
      <c r="K27" s="435"/>
      <c r="L27" s="435"/>
      <c r="M27" s="435"/>
      <c r="N27" s="435">
        <f>'[4]35a H-AN'!F44</f>
        <v>54</v>
      </c>
      <c r="O27" s="436"/>
      <c r="P27" s="435"/>
      <c r="Q27" s="435"/>
    </row>
    <row r="28" spans="1:17" s="229" customFormat="1" x14ac:dyDescent="0.25">
      <c r="A28" s="364" t="s">
        <v>371</v>
      </c>
      <c r="B28" s="367" t="s">
        <v>61</v>
      </c>
      <c r="C28" s="434" t="s">
        <v>674</v>
      </c>
      <c r="D28" s="431">
        <f t="shared" si="3"/>
        <v>54</v>
      </c>
      <c r="E28" s="435"/>
      <c r="F28" s="435"/>
      <c r="G28" s="435"/>
      <c r="H28" s="435"/>
      <c r="I28" s="435"/>
      <c r="J28" s="435"/>
      <c r="K28" s="435"/>
      <c r="L28" s="435"/>
      <c r="M28" s="435"/>
      <c r="N28" s="435">
        <f>'[4]35a H-AN'!F45</f>
        <v>54</v>
      </c>
      <c r="O28" s="435"/>
      <c r="P28" s="435"/>
      <c r="Q28" s="435"/>
    </row>
    <row r="29" spans="1:17" s="229" customFormat="1" x14ac:dyDescent="0.25">
      <c r="A29" s="364" t="s">
        <v>372</v>
      </c>
      <c r="B29" s="367" t="s">
        <v>252</v>
      </c>
      <c r="C29" s="434" t="s">
        <v>356</v>
      </c>
      <c r="D29" s="431">
        <f t="shared" si="3"/>
        <v>1882</v>
      </c>
      <c r="E29" s="435"/>
      <c r="F29" s="435"/>
      <c r="G29" s="435"/>
      <c r="H29" s="435"/>
      <c r="I29" s="435"/>
      <c r="J29" s="435"/>
      <c r="K29" s="435"/>
      <c r="L29" s="435"/>
      <c r="M29" s="435"/>
      <c r="N29" s="435">
        <f>'[4]35a H-AN'!F46</f>
        <v>1882</v>
      </c>
      <c r="O29" s="435"/>
      <c r="P29" s="435"/>
      <c r="Q29" s="435"/>
    </row>
    <row r="30" spans="1:17" s="229" customFormat="1" x14ac:dyDescent="0.25">
      <c r="A30" s="364" t="s">
        <v>374</v>
      </c>
      <c r="B30" s="367" t="s">
        <v>373</v>
      </c>
      <c r="C30" s="434" t="s">
        <v>359</v>
      </c>
      <c r="D30" s="431">
        <f t="shared" si="3"/>
        <v>1477</v>
      </c>
      <c r="E30" s="435"/>
      <c r="F30" s="435"/>
      <c r="G30" s="435"/>
      <c r="H30" s="435"/>
      <c r="I30" s="435"/>
      <c r="J30" s="435"/>
      <c r="K30" s="435"/>
      <c r="L30" s="435"/>
      <c r="M30" s="435"/>
      <c r="N30" s="435">
        <f>'[4]35a H-AN'!F47</f>
        <v>1477</v>
      </c>
      <c r="O30" s="435"/>
      <c r="P30" s="435"/>
      <c r="Q30" s="435"/>
    </row>
    <row r="31" spans="1:17" s="229" customFormat="1" x14ac:dyDescent="0.25">
      <c r="A31" s="364" t="s">
        <v>375</v>
      </c>
      <c r="B31" s="367" t="s">
        <v>27</v>
      </c>
      <c r="C31" s="434" t="s">
        <v>349</v>
      </c>
      <c r="D31" s="431">
        <f t="shared" si="3"/>
        <v>4908.74</v>
      </c>
      <c r="E31" s="435"/>
      <c r="F31" s="435"/>
      <c r="G31" s="435"/>
      <c r="H31" s="435"/>
      <c r="I31" s="435"/>
      <c r="J31" s="435"/>
      <c r="K31" s="435"/>
      <c r="L31" s="435"/>
      <c r="M31" s="435"/>
      <c r="N31" s="435">
        <f>'[4]35a H-AN'!F48</f>
        <v>4908.74</v>
      </c>
      <c r="O31" s="435"/>
      <c r="P31" s="435"/>
      <c r="Q31" s="435"/>
    </row>
    <row r="32" spans="1:17" s="229" customFormat="1" x14ac:dyDescent="0.25">
      <c r="A32" s="364" t="s">
        <v>393</v>
      </c>
      <c r="B32" s="367" t="s">
        <v>376</v>
      </c>
      <c r="C32" s="434" t="s">
        <v>377</v>
      </c>
      <c r="D32" s="431">
        <f t="shared" si="3"/>
        <v>0</v>
      </c>
      <c r="E32" s="435"/>
      <c r="F32" s="435"/>
      <c r="G32" s="435"/>
      <c r="H32" s="435"/>
      <c r="I32" s="435"/>
      <c r="J32" s="435"/>
      <c r="K32" s="435"/>
      <c r="L32" s="435"/>
      <c r="M32" s="435"/>
      <c r="N32" s="435">
        <f>'[4]35a H-AN'!F49</f>
        <v>0</v>
      </c>
      <c r="O32" s="435"/>
      <c r="P32" s="435"/>
      <c r="Q32" s="435"/>
    </row>
    <row r="33" spans="1:17" s="231" customFormat="1" x14ac:dyDescent="0.25">
      <c r="A33" s="352">
        <v>5</v>
      </c>
      <c r="B33" s="351" t="s">
        <v>378</v>
      </c>
      <c r="C33" s="433"/>
      <c r="D33" s="424">
        <f>SUM(D34:D35)</f>
        <v>25434</v>
      </c>
      <c r="E33" s="424">
        <f t="shared" ref="E33:Q33" si="7">SUM(E34:E35)</f>
        <v>0</v>
      </c>
      <c r="F33" s="424">
        <f t="shared" si="7"/>
        <v>0</v>
      </c>
      <c r="G33" s="424">
        <f t="shared" si="7"/>
        <v>0</v>
      </c>
      <c r="H33" s="424">
        <f t="shared" si="7"/>
        <v>0</v>
      </c>
      <c r="I33" s="424">
        <f t="shared" si="7"/>
        <v>25434</v>
      </c>
      <c r="J33" s="424">
        <f t="shared" si="7"/>
        <v>0</v>
      </c>
      <c r="K33" s="424">
        <f t="shared" si="7"/>
        <v>0</v>
      </c>
      <c r="L33" s="424">
        <f t="shared" si="7"/>
        <v>0</v>
      </c>
      <c r="M33" s="424">
        <f t="shared" si="7"/>
        <v>0</v>
      </c>
      <c r="N33" s="424">
        <f t="shared" si="7"/>
        <v>0</v>
      </c>
      <c r="O33" s="424">
        <f t="shared" si="7"/>
        <v>0</v>
      </c>
      <c r="P33" s="424">
        <f t="shared" si="7"/>
        <v>0</v>
      </c>
      <c r="Q33" s="424">
        <f t="shared" si="7"/>
        <v>0</v>
      </c>
    </row>
    <row r="34" spans="1:17" s="229" customFormat="1" x14ac:dyDescent="0.25">
      <c r="A34" s="364" t="s">
        <v>125</v>
      </c>
      <c r="B34" s="367" t="s">
        <v>347</v>
      </c>
      <c r="C34" s="434" t="s">
        <v>348</v>
      </c>
      <c r="D34" s="431">
        <f t="shared" si="3"/>
        <v>350</v>
      </c>
      <c r="E34" s="435"/>
      <c r="F34" s="435"/>
      <c r="G34" s="435"/>
      <c r="H34" s="435"/>
      <c r="I34" s="435">
        <v>350</v>
      </c>
      <c r="J34" s="435"/>
      <c r="K34" s="435"/>
      <c r="L34" s="435"/>
      <c r="M34" s="435"/>
      <c r="N34" s="435"/>
      <c r="O34" s="435"/>
      <c r="P34" s="435"/>
      <c r="Q34" s="435"/>
    </row>
    <row r="35" spans="1:17" s="229" customFormat="1" x14ac:dyDescent="0.25">
      <c r="A35" s="364" t="s">
        <v>279</v>
      </c>
      <c r="B35" s="367" t="s">
        <v>601</v>
      </c>
      <c r="C35" s="434" t="s">
        <v>675</v>
      </c>
      <c r="D35" s="431">
        <f t="shared" si="3"/>
        <v>25084</v>
      </c>
      <c r="E35" s="435"/>
      <c r="F35" s="435"/>
      <c r="G35" s="435"/>
      <c r="H35" s="435"/>
      <c r="I35" s="435">
        <f>'[4]35a H-AN'!F52</f>
        <v>25084</v>
      </c>
      <c r="J35" s="435"/>
      <c r="K35" s="435"/>
      <c r="L35" s="435"/>
      <c r="M35" s="435"/>
      <c r="N35" s="435"/>
      <c r="O35" s="435"/>
      <c r="P35" s="435"/>
      <c r="Q35" s="435"/>
    </row>
    <row r="36" spans="1:17" s="231" customFormat="1" x14ac:dyDescent="0.25">
      <c r="A36" s="352">
        <v>6</v>
      </c>
      <c r="B36" s="351" t="s">
        <v>379</v>
      </c>
      <c r="C36" s="433"/>
      <c r="D36" s="424">
        <f>SUM(D37:D38)</f>
        <v>1139.8</v>
      </c>
      <c r="E36" s="424">
        <f t="shared" ref="E36:Q36" si="8">SUM(E37:E38)</f>
        <v>0</v>
      </c>
      <c r="F36" s="424">
        <f t="shared" si="8"/>
        <v>0</v>
      </c>
      <c r="G36" s="424">
        <f t="shared" si="8"/>
        <v>0</v>
      </c>
      <c r="H36" s="424">
        <f t="shared" si="8"/>
        <v>0</v>
      </c>
      <c r="I36" s="424">
        <f t="shared" si="8"/>
        <v>0</v>
      </c>
      <c r="J36" s="424">
        <f t="shared" si="8"/>
        <v>1139.8</v>
      </c>
      <c r="K36" s="424">
        <f t="shared" si="8"/>
        <v>0</v>
      </c>
      <c r="L36" s="424">
        <f t="shared" si="8"/>
        <v>0</v>
      </c>
      <c r="M36" s="424">
        <f t="shared" si="8"/>
        <v>0</v>
      </c>
      <c r="N36" s="424">
        <f t="shared" si="8"/>
        <v>0</v>
      </c>
      <c r="O36" s="424">
        <f t="shared" si="8"/>
        <v>0</v>
      </c>
      <c r="P36" s="424">
        <f t="shared" si="8"/>
        <v>0</v>
      </c>
      <c r="Q36" s="424">
        <f t="shared" si="8"/>
        <v>0</v>
      </c>
    </row>
    <row r="37" spans="1:17" s="229" customFormat="1" x14ac:dyDescent="0.25">
      <c r="A37" s="364" t="s">
        <v>125</v>
      </c>
      <c r="B37" s="367" t="s">
        <v>380</v>
      </c>
      <c r="C37" s="434" t="s">
        <v>381</v>
      </c>
      <c r="D37" s="431">
        <f t="shared" si="3"/>
        <v>1094.8</v>
      </c>
      <c r="E37" s="435"/>
      <c r="F37" s="435"/>
      <c r="G37" s="435"/>
      <c r="H37" s="435"/>
      <c r="I37" s="435"/>
      <c r="J37" s="435">
        <f>'[4]35a H-AN'!F54</f>
        <v>1094.8</v>
      </c>
      <c r="K37" s="435"/>
      <c r="L37" s="435"/>
      <c r="M37" s="435"/>
      <c r="N37" s="435"/>
      <c r="O37" s="435"/>
      <c r="P37" s="435"/>
      <c r="Q37" s="435"/>
    </row>
    <row r="38" spans="1:17" s="229" customFormat="1" x14ac:dyDescent="0.25">
      <c r="A38" s="364" t="s">
        <v>279</v>
      </c>
      <c r="B38" s="367" t="s">
        <v>260</v>
      </c>
      <c r="C38" s="434" t="s">
        <v>382</v>
      </c>
      <c r="D38" s="431">
        <f t="shared" si="3"/>
        <v>45</v>
      </c>
      <c r="E38" s="435"/>
      <c r="F38" s="435"/>
      <c r="G38" s="435"/>
      <c r="H38" s="435"/>
      <c r="I38" s="435"/>
      <c r="J38" s="435">
        <f>'[4]35a H-AN'!F55</f>
        <v>45</v>
      </c>
      <c r="K38" s="435"/>
      <c r="L38" s="435"/>
      <c r="M38" s="435"/>
      <c r="N38" s="435"/>
      <c r="O38" s="435"/>
      <c r="P38" s="435"/>
      <c r="Q38" s="435"/>
    </row>
    <row r="39" spans="1:17" s="231" customFormat="1" x14ac:dyDescent="0.25">
      <c r="A39" s="352">
        <v>7</v>
      </c>
      <c r="B39" s="351" t="s">
        <v>383</v>
      </c>
      <c r="C39" s="433"/>
      <c r="D39" s="424">
        <f>D40</f>
        <v>406.75</v>
      </c>
      <c r="E39" s="424">
        <f t="shared" ref="E39:Q39" si="9">E40</f>
        <v>0</v>
      </c>
      <c r="F39" s="424">
        <f t="shared" si="9"/>
        <v>0</v>
      </c>
      <c r="G39" s="424">
        <f t="shared" si="9"/>
        <v>0</v>
      </c>
      <c r="H39" s="424">
        <f t="shared" si="9"/>
        <v>0</v>
      </c>
      <c r="I39" s="424">
        <f t="shared" si="9"/>
        <v>0</v>
      </c>
      <c r="J39" s="424">
        <f t="shared" si="9"/>
        <v>0</v>
      </c>
      <c r="K39" s="424">
        <f t="shared" si="9"/>
        <v>0</v>
      </c>
      <c r="L39" s="424">
        <f t="shared" si="9"/>
        <v>406.75</v>
      </c>
      <c r="M39" s="424">
        <f t="shared" si="9"/>
        <v>0</v>
      </c>
      <c r="N39" s="424">
        <f t="shared" si="9"/>
        <v>0</v>
      </c>
      <c r="O39" s="424">
        <f t="shared" si="9"/>
        <v>0</v>
      </c>
      <c r="P39" s="424">
        <f t="shared" si="9"/>
        <v>0</v>
      </c>
      <c r="Q39" s="424">
        <f t="shared" si="9"/>
        <v>0</v>
      </c>
    </row>
    <row r="40" spans="1:17" s="229" customFormat="1" x14ac:dyDescent="0.25">
      <c r="A40" s="364" t="s">
        <v>125</v>
      </c>
      <c r="B40" s="367" t="s">
        <v>380</v>
      </c>
      <c r="C40" s="434" t="s">
        <v>381</v>
      </c>
      <c r="D40" s="431">
        <f t="shared" si="3"/>
        <v>406.75</v>
      </c>
      <c r="E40" s="435"/>
      <c r="F40" s="435"/>
      <c r="G40" s="435"/>
      <c r="H40" s="435"/>
      <c r="I40" s="435"/>
      <c r="J40" s="435"/>
      <c r="K40" s="435"/>
      <c r="L40" s="435">
        <f>'[4]35a H-AN'!F57</f>
        <v>406.75</v>
      </c>
      <c r="M40" s="435"/>
      <c r="N40" s="435"/>
      <c r="O40" s="435"/>
      <c r="P40" s="435"/>
      <c r="Q40" s="435"/>
    </row>
    <row r="41" spans="1:17" s="231" customFormat="1" x14ac:dyDescent="0.25">
      <c r="A41" s="352">
        <v>8</v>
      </c>
      <c r="B41" s="351" t="s">
        <v>384</v>
      </c>
      <c r="C41" s="433"/>
      <c r="D41" s="424">
        <f>D42</f>
        <v>1259.08</v>
      </c>
      <c r="E41" s="424">
        <f t="shared" ref="E41:Q41" si="10">E42</f>
        <v>0</v>
      </c>
      <c r="F41" s="424">
        <f t="shared" si="10"/>
        <v>0</v>
      </c>
      <c r="G41" s="424">
        <f t="shared" si="10"/>
        <v>0</v>
      </c>
      <c r="H41" s="424">
        <f t="shared" si="10"/>
        <v>0</v>
      </c>
      <c r="I41" s="424">
        <f t="shared" si="10"/>
        <v>0</v>
      </c>
      <c r="J41" s="424">
        <f t="shared" si="10"/>
        <v>0</v>
      </c>
      <c r="K41" s="424">
        <f t="shared" si="10"/>
        <v>1259.08</v>
      </c>
      <c r="L41" s="424">
        <f t="shared" si="10"/>
        <v>0</v>
      </c>
      <c r="M41" s="424">
        <f t="shared" si="10"/>
        <v>0</v>
      </c>
      <c r="N41" s="424">
        <f t="shared" si="10"/>
        <v>0</v>
      </c>
      <c r="O41" s="424">
        <f t="shared" si="10"/>
        <v>0</v>
      </c>
      <c r="P41" s="424">
        <f t="shared" si="10"/>
        <v>0</v>
      </c>
      <c r="Q41" s="424">
        <f t="shared" si="10"/>
        <v>0</v>
      </c>
    </row>
    <row r="42" spans="1:17" s="229" customFormat="1" ht="21" customHeight="1" x14ac:dyDescent="0.25">
      <c r="A42" s="364" t="s">
        <v>125</v>
      </c>
      <c r="B42" s="367" t="s">
        <v>380</v>
      </c>
      <c r="C42" s="434" t="s">
        <v>381</v>
      </c>
      <c r="D42" s="431">
        <f t="shared" si="3"/>
        <v>1259.08</v>
      </c>
      <c r="E42" s="435"/>
      <c r="F42" s="435"/>
      <c r="G42" s="435"/>
      <c r="H42" s="435"/>
      <c r="I42" s="435"/>
      <c r="J42" s="435"/>
      <c r="K42" s="435">
        <f>'[4]35a H-AN'!F59</f>
        <v>1259.08</v>
      </c>
      <c r="L42" s="435"/>
      <c r="M42" s="435"/>
      <c r="N42" s="435"/>
      <c r="O42" s="435"/>
      <c r="P42" s="435"/>
      <c r="Q42" s="435"/>
    </row>
    <row r="43" spans="1:17" s="231" customFormat="1" x14ac:dyDescent="0.25">
      <c r="A43" s="352">
        <v>9</v>
      </c>
      <c r="B43" s="351" t="s">
        <v>385</v>
      </c>
      <c r="C43" s="433"/>
      <c r="D43" s="424">
        <f>SUM(D44:D49)</f>
        <v>21376.600000000002</v>
      </c>
      <c r="E43" s="424">
        <f t="shared" ref="E43:P43" si="11">SUM(E44:E49)</f>
        <v>0</v>
      </c>
      <c r="F43" s="424">
        <f t="shared" si="11"/>
        <v>0</v>
      </c>
      <c r="G43" s="424">
        <f t="shared" si="11"/>
        <v>0</v>
      </c>
      <c r="H43" s="424">
        <f t="shared" si="11"/>
        <v>0</v>
      </c>
      <c r="I43" s="424">
        <f t="shared" si="11"/>
        <v>0</v>
      </c>
      <c r="J43" s="424">
        <f t="shared" si="11"/>
        <v>0</v>
      </c>
      <c r="K43" s="424">
        <f t="shared" si="11"/>
        <v>0</v>
      </c>
      <c r="L43" s="424">
        <f t="shared" si="11"/>
        <v>0</v>
      </c>
      <c r="M43" s="424">
        <f t="shared" si="11"/>
        <v>0</v>
      </c>
      <c r="N43" s="424">
        <f t="shared" si="11"/>
        <v>0</v>
      </c>
      <c r="O43" s="424">
        <f t="shared" si="11"/>
        <v>0</v>
      </c>
      <c r="P43" s="424">
        <f t="shared" si="11"/>
        <v>21376.600000000002</v>
      </c>
      <c r="Q43" s="424">
        <f>SUM(Q44:Q46)</f>
        <v>0</v>
      </c>
    </row>
    <row r="44" spans="1:17" s="229" customFormat="1" ht="21" customHeight="1" x14ac:dyDescent="0.25">
      <c r="A44" s="364" t="s">
        <v>125</v>
      </c>
      <c r="B44" s="367" t="s">
        <v>347</v>
      </c>
      <c r="C44" s="434" t="s">
        <v>348</v>
      </c>
      <c r="D44" s="431">
        <f t="shared" si="3"/>
        <v>19998</v>
      </c>
      <c r="E44" s="435"/>
      <c r="F44" s="435"/>
      <c r="G44" s="435"/>
      <c r="H44" s="435"/>
      <c r="I44" s="435"/>
      <c r="J44" s="435"/>
      <c r="K44" s="435"/>
      <c r="L44" s="435"/>
      <c r="M44" s="435"/>
      <c r="N44" s="435"/>
      <c r="O44" s="435"/>
      <c r="P44" s="435">
        <f>'[4]35a H-AN'!F61</f>
        <v>19998</v>
      </c>
      <c r="Q44" s="435"/>
    </row>
    <row r="45" spans="1:17" s="229" customFormat="1" x14ac:dyDescent="0.25">
      <c r="A45" s="364" t="s">
        <v>279</v>
      </c>
      <c r="B45" s="367" t="s">
        <v>97</v>
      </c>
      <c r="C45" s="434" t="s">
        <v>386</v>
      </c>
      <c r="D45" s="431">
        <f t="shared" si="3"/>
        <v>148.5</v>
      </c>
      <c r="E45" s="435"/>
      <c r="F45" s="435"/>
      <c r="G45" s="435"/>
      <c r="H45" s="435"/>
      <c r="I45" s="435"/>
      <c r="J45" s="435"/>
      <c r="K45" s="435"/>
      <c r="L45" s="435"/>
      <c r="M45" s="435"/>
      <c r="N45" s="435"/>
      <c r="O45" s="435"/>
      <c r="P45" s="435">
        <f>'[4]35a H-AN'!F62</f>
        <v>148.5</v>
      </c>
      <c r="Q45" s="435"/>
    </row>
    <row r="46" spans="1:17" s="229" customFormat="1" x14ac:dyDescent="0.25">
      <c r="A46" s="364" t="s">
        <v>280</v>
      </c>
      <c r="B46" s="367" t="s">
        <v>245</v>
      </c>
      <c r="C46" s="434" t="s">
        <v>387</v>
      </c>
      <c r="D46" s="431">
        <f t="shared" si="3"/>
        <v>238.3</v>
      </c>
      <c r="E46" s="435"/>
      <c r="F46" s="435"/>
      <c r="G46" s="435"/>
      <c r="H46" s="435"/>
      <c r="I46" s="435"/>
      <c r="J46" s="435"/>
      <c r="K46" s="435"/>
      <c r="L46" s="435"/>
      <c r="M46" s="435"/>
      <c r="N46" s="435"/>
      <c r="O46" s="435"/>
      <c r="P46" s="435">
        <f>'[4]35a H-AN'!F63</f>
        <v>238.3</v>
      </c>
      <c r="Q46" s="435"/>
    </row>
    <row r="47" spans="1:17" s="229" customFormat="1" x14ac:dyDescent="0.25">
      <c r="A47" s="364" t="s">
        <v>281</v>
      </c>
      <c r="B47" s="367" t="s">
        <v>246</v>
      </c>
      <c r="C47" s="434" t="s">
        <v>676</v>
      </c>
      <c r="D47" s="431">
        <f t="shared" si="3"/>
        <v>44.5</v>
      </c>
      <c r="E47" s="435"/>
      <c r="F47" s="435"/>
      <c r="G47" s="435"/>
      <c r="H47" s="435"/>
      <c r="I47" s="435"/>
      <c r="J47" s="435"/>
      <c r="K47" s="435"/>
      <c r="L47" s="435"/>
      <c r="M47" s="435"/>
      <c r="N47" s="435"/>
      <c r="O47" s="435"/>
      <c r="P47" s="435">
        <f>'[4]35a H-AN'!F64</f>
        <v>44.5</v>
      </c>
      <c r="Q47" s="435"/>
    </row>
    <row r="48" spans="1:17" s="229" customFormat="1" x14ac:dyDescent="0.25">
      <c r="A48" s="364" t="s">
        <v>350</v>
      </c>
      <c r="B48" s="367" t="s">
        <v>73</v>
      </c>
      <c r="C48" s="434" t="s">
        <v>677</v>
      </c>
      <c r="D48" s="431">
        <f t="shared" si="3"/>
        <v>66.900000000000006</v>
      </c>
      <c r="E48" s="435"/>
      <c r="F48" s="435"/>
      <c r="G48" s="435"/>
      <c r="H48" s="435"/>
      <c r="I48" s="435"/>
      <c r="J48" s="435"/>
      <c r="K48" s="435"/>
      <c r="L48" s="435"/>
      <c r="M48" s="435"/>
      <c r="N48" s="435"/>
      <c r="O48" s="435"/>
      <c r="P48" s="435">
        <f>'[4]35a H-AN'!F65</f>
        <v>66.900000000000006</v>
      </c>
      <c r="Q48" s="435"/>
    </row>
    <row r="49" spans="1:17" s="229" customFormat="1" x14ac:dyDescent="0.25">
      <c r="A49" s="364" t="s">
        <v>369</v>
      </c>
      <c r="B49" s="367" t="s">
        <v>602</v>
      </c>
      <c r="C49" s="434" t="s">
        <v>678</v>
      </c>
      <c r="D49" s="431">
        <f t="shared" si="3"/>
        <v>880.4</v>
      </c>
      <c r="E49" s="435"/>
      <c r="F49" s="435"/>
      <c r="G49" s="435"/>
      <c r="H49" s="435"/>
      <c r="I49" s="435"/>
      <c r="J49" s="435"/>
      <c r="K49" s="435"/>
      <c r="L49" s="435"/>
      <c r="M49" s="435"/>
      <c r="N49" s="435"/>
      <c r="O49" s="435"/>
      <c r="P49" s="435">
        <f>'[4]35a H-AN'!F66</f>
        <v>880.4</v>
      </c>
      <c r="Q49" s="435"/>
    </row>
    <row r="50" spans="1:17" s="231" customFormat="1" x14ac:dyDescent="0.25">
      <c r="A50" s="352">
        <v>10</v>
      </c>
      <c r="B50" s="351" t="s">
        <v>388</v>
      </c>
      <c r="C50" s="433" t="s">
        <v>441</v>
      </c>
      <c r="D50" s="424">
        <f>SUM(D51:D75)</f>
        <v>42009.54</v>
      </c>
      <c r="E50" s="424">
        <f t="shared" ref="E50:Q50" si="12">SUM(E51:E75)</f>
        <v>0</v>
      </c>
      <c r="F50" s="424">
        <f t="shared" si="12"/>
        <v>0</v>
      </c>
      <c r="G50" s="424">
        <f t="shared" si="12"/>
        <v>0</v>
      </c>
      <c r="H50" s="424">
        <f t="shared" si="12"/>
        <v>0</v>
      </c>
      <c r="I50" s="424">
        <f t="shared" si="12"/>
        <v>0</v>
      </c>
      <c r="J50" s="424">
        <f t="shared" si="12"/>
        <v>0</v>
      </c>
      <c r="K50" s="424">
        <f t="shared" si="12"/>
        <v>0</v>
      </c>
      <c r="L50" s="424">
        <f t="shared" si="12"/>
        <v>0</v>
      </c>
      <c r="M50" s="424">
        <f t="shared" si="12"/>
        <v>0</v>
      </c>
      <c r="N50" s="424">
        <f t="shared" si="12"/>
        <v>0</v>
      </c>
      <c r="O50" s="424">
        <f t="shared" si="12"/>
        <v>42009.54</v>
      </c>
      <c r="P50" s="424"/>
      <c r="Q50" s="424">
        <f t="shared" si="12"/>
        <v>0</v>
      </c>
    </row>
    <row r="51" spans="1:17" s="229" customFormat="1" x14ac:dyDescent="0.25">
      <c r="A51" s="364" t="s">
        <v>125</v>
      </c>
      <c r="B51" s="367" t="s">
        <v>389</v>
      </c>
      <c r="C51" s="434" t="s">
        <v>442</v>
      </c>
      <c r="D51" s="431">
        <f t="shared" si="3"/>
        <v>1981.34</v>
      </c>
      <c r="E51" s="435"/>
      <c r="F51" s="435"/>
      <c r="G51" s="435"/>
      <c r="H51" s="435"/>
      <c r="I51" s="435"/>
      <c r="J51" s="435"/>
      <c r="K51" s="435"/>
      <c r="L51" s="435"/>
      <c r="M51" s="435"/>
      <c r="N51" s="435"/>
      <c r="O51" s="435">
        <f>'[4]35a H-AN'!F68</f>
        <v>1981.34</v>
      </c>
      <c r="P51" s="435"/>
      <c r="Q51" s="435"/>
    </row>
    <row r="52" spans="1:17" s="229" customFormat="1" x14ac:dyDescent="0.25">
      <c r="A52" s="364" t="s">
        <v>390</v>
      </c>
      <c r="B52" s="367" t="s">
        <v>391</v>
      </c>
      <c r="C52" s="434" t="s">
        <v>443</v>
      </c>
      <c r="D52" s="431">
        <f t="shared" si="3"/>
        <v>5928.11</v>
      </c>
      <c r="E52" s="435"/>
      <c r="F52" s="435"/>
      <c r="G52" s="435"/>
      <c r="H52" s="435"/>
      <c r="I52" s="435"/>
      <c r="J52" s="435"/>
      <c r="K52" s="435"/>
      <c r="L52" s="435"/>
      <c r="M52" s="435"/>
      <c r="N52" s="435"/>
      <c r="O52" s="435">
        <f>'[4]35a H-AN'!F69</f>
        <v>5928.11</v>
      </c>
      <c r="P52" s="435"/>
      <c r="Q52" s="435"/>
    </row>
    <row r="53" spans="1:17" s="229" customFormat="1" x14ac:dyDescent="0.25">
      <c r="A53" s="364" t="s">
        <v>280</v>
      </c>
      <c r="B53" s="367" t="s">
        <v>347</v>
      </c>
      <c r="C53" s="434" t="s">
        <v>444</v>
      </c>
      <c r="D53" s="431">
        <f t="shared" si="3"/>
        <v>1154.3499999999999</v>
      </c>
      <c r="E53" s="435"/>
      <c r="F53" s="435"/>
      <c r="G53" s="435"/>
      <c r="H53" s="435"/>
      <c r="I53" s="435"/>
      <c r="J53" s="435"/>
      <c r="K53" s="435"/>
      <c r="L53" s="435"/>
      <c r="M53" s="435"/>
      <c r="N53" s="435"/>
      <c r="O53" s="435">
        <f>'[4]35a H-AN'!F70</f>
        <v>1154.3499999999999</v>
      </c>
      <c r="P53" s="435"/>
      <c r="Q53" s="435"/>
    </row>
    <row r="54" spans="1:17" s="229" customFormat="1" x14ac:dyDescent="0.25">
      <c r="A54" s="364" t="s">
        <v>281</v>
      </c>
      <c r="B54" s="367" t="s">
        <v>180</v>
      </c>
      <c r="C54" s="434" t="s">
        <v>445</v>
      </c>
      <c r="D54" s="431">
        <f t="shared" si="3"/>
        <v>1094.1199999999999</v>
      </c>
      <c r="E54" s="435"/>
      <c r="F54" s="435"/>
      <c r="G54" s="435"/>
      <c r="H54" s="435"/>
      <c r="I54" s="435"/>
      <c r="J54" s="435"/>
      <c r="K54" s="435"/>
      <c r="L54" s="435"/>
      <c r="M54" s="435"/>
      <c r="N54" s="435"/>
      <c r="O54" s="435">
        <f>'[4]35a H-AN'!F71</f>
        <v>1094.1199999999999</v>
      </c>
      <c r="P54" s="435"/>
      <c r="Q54" s="435"/>
    </row>
    <row r="55" spans="1:17" s="229" customFormat="1" x14ac:dyDescent="0.25">
      <c r="A55" s="364" t="s">
        <v>350</v>
      </c>
      <c r="B55" s="367" t="s">
        <v>176</v>
      </c>
      <c r="C55" s="434" t="s">
        <v>446</v>
      </c>
      <c r="D55" s="431">
        <f t="shared" si="3"/>
        <v>1172.99</v>
      </c>
      <c r="E55" s="435"/>
      <c r="F55" s="435"/>
      <c r="G55" s="435"/>
      <c r="H55" s="435"/>
      <c r="I55" s="435"/>
      <c r="J55" s="435"/>
      <c r="K55" s="435"/>
      <c r="L55" s="435"/>
      <c r="M55" s="435"/>
      <c r="N55" s="435"/>
      <c r="O55" s="435">
        <f>'[4]35a H-AN'!F72</f>
        <v>1172.99</v>
      </c>
      <c r="P55" s="435"/>
      <c r="Q55" s="435"/>
    </row>
    <row r="56" spans="1:17" s="229" customFormat="1" x14ac:dyDescent="0.25">
      <c r="A56" s="364" t="s">
        <v>369</v>
      </c>
      <c r="B56" s="367" t="s">
        <v>110</v>
      </c>
      <c r="C56" s="434" t="s">
        <v>447</v>
      </c>
      <c r="D56" s="431">
        <f t="shared" si="3"/>
        <v>1388.97</v>
      </c>
      <c r="E56" s="435"/>
      <c r="F56" s="435"/>
      <c r="G56" s="435"/>
      <c r="H56" s="435"/>
      <c r="I56" s="435"/>
      <c r="J56" s="435"/>
      <c r="K56" s="435"/>
      <c r="L56" s="435"/>
      <c r="M56" s="435"/>
      <c r="N56" s="435"/>
      <c r="O56" s="435">
        <f>'[4]35a H-AN'!F73</f>
        <v>1388.97</v>
      </c>
      <c r="P56" s="435"/>
      <c r="Q56" s="435"/>
    </row>
    <row r="57" spans="1:17" s="229" customFormat="1" x14ac:dyDescent="0.25">
      <c r="A57" s="364" t="s">
        <v>371</v>
      </c>
      <c r="B57" s="367" t="s">
        <v>258</v>
      </c>
      <c r="C57" s="434" t="s">
        <v>448</v>
      </c>
      <c r="D57" s="431">
        <f t="shared" si="3"/>
        <v>1350.61</v>
      </c>
      <c r="E57" s="435"/>
      <c r="F57" s="435"/>
      <c r="G57" s="435"/>
      <c r="H57" s="435"/>
      <c r="I57" s="435"/>
      <c r="J57" s="435"/>
      <c r="K57" s="435"/>
      <c r="L57" s="435"/>
      <c r="M57" s="435"/>
      <c r="N57" s="435"/>
      <c r="O57" s="435">
        <f>'[4]35a H-AN'!F74</f>
        <v>1350.61</v>
      </c>
      <c r="P57" s="435"/>
      <c r="Q57" s="435"/>
    </row>
    <row r="58" spans="1:17" s="229" customFormat="1" x14ac:dyDescent="0.25">
      <c r="A58" s="364" t="s">
        <v>372</v>
      </c>
      <c r="B58" s="367" t="s">
        <v>252</v>
      </c>
      <c r="C58" s="434" t="s">
        <v>449</v>
      </c>
      <c r="D58" s="431">
        <f t="shared" si="3"/>
        <v>1083.3</v>
      </c>
      <c r="E58" s="435"/>
      <c r="F58" s="435"/>
      <c r="G58" s="435"/>
      <c r="H58" s="435"/>
      <c r="I58" s="435"/>
      <c r="J58" s="435"/>
      <c r="K58" s="435"/>
      <c r="L58" s="435"/>
      <c r="M58" s="435"/>
      <c r="N58" s="435"/>
      <c r="O58" s="435">
        <f>'[4]35a H-AN'!F75</f>
        <v>1083.3</v>
      </c>
      <c r="P58" s="435"/>
      <c r="Q58" s="435"/>
    </row>
    <row r="59" spans="1:17" s="229" customFormat="1" x14ac:dyDescent="0.25">
      <c r="A59" s="364" t="s">
        <v>374</v>
      </c>
      <c r="B59" s="367" t="s">
        <v>260</v>
      </c>
      <c r="C59" s="434" t="s">
        <v>450</v>
      </c>
      <c r="D59" s="431">
        <f t="shared" si="3"/>
        <v>602.96</v>
      </c>
      <c r="E59" s="435"/>
      <c r="F59" s="435"/>
      <c r="G59" s="435"/>
      <c r="H59" s="435"/>
      <c r="I59" s="435"/>
      <c r="J59" s="435"/>
      <c r="K59" s="435"/>
      <c r="L59" s="435"/>
      <c r="M59" s="435"/>
      <c r="N59" s="435"/>
      <c r="O59" s="435">
        <f>'[4]35a H-AN'!F76</f>
        <v>602.96</v>
      </c>
      <c r="P59" s="435"/>
      <c r="Q59" s="435"/>
    </row>
    <row r="60" spans="1:17" s="229" customFormat="1" x14ac:dyDescent="0.25">
      <c r="A60" s="364" t="s">
        <v>375</v>
      </c>
      <c r="B60" s="367" t="s">
        <v>392</v>
      </c>
      <c r="C60" s="434" t="s">
        <v>451</v>
      </c>
      <c r="D60" s="431">
        <f t="shared" si="3"/>
        <v>2013.77</v>
      </c>
      <c r="E60" s="435"/>
      <c r="F60" s="435"/>
      <c r="G60" s="435"/>
      <c r="H60" s="435"/>
      <c r="I60" s="435"/>
      <c r="J60" s="435"/>
      <c r="K60" s="435"/>
      <c r="L60" s="435"/>
      <c r="M60" s="435"/>
      <c r="N60" s="435"/>
      <c r="O60" s="435">
        <f>'[4]35a H-AN'!F77</f>
        <v>2013.77</v>
      </c>
      <c r="P60" s="435"/>
      <c r="Q60" s="435"/>
    </row>
    <row r="61" spans="1:17" s="229" customFormat="1" x14ac:dyDescent="0.25">
      <c r="A61" s="364" t="s">
        <v>393</v>
      </c>
      <c r="B61" s="367" t="s">
        <v>185</v>
      </c>
      <c r="C61" s="434" t="s">
        <v>452</v>
      </c>
      <c r="D61" s="431">
        <f t="shared" si="3"/>
        <v>1412.53</v>
      </c>
      <c r="E61" s="435"/>
      <c r="F61" s="435"/>
      <c r="G61" s="435"/>
      <c r="H61" s="435"/>
      <c r="I61" s="435"/>
      <c r="J61" s="435"/>
      <c r="K61" s="435"/>
      <c r="L61" s="435"/>
      <c r="M61" s="435"/>
      <c r="N61" s="435"/>
      <c r="O61" s="435">
        <f>'[4]35a H-AN'!F78</f>
        <v>1412.53</v>
      </c>
      <c r="P61" s="435"/>
      <c r="Q61" s="435"/>
    </row>
    <row r="62" spans="1:17" s="229" customFormat="1" x14ac:dyDescent="0.25">
      <c r="A62" s="364" t="s">
        <v>394</v>
      </c>
      <c r="B62" s="367" t="s">
        <v>179</v>
      </c>
      <c r="C62" s="434" t="s">
        <v>453</v>
      </c>
      <c r="D62" s="431">
        <f t="shared" si="3"/>
        <v>410.43</v>
      </c>
      <c r="E62" s="435"/>
      <c r="F62" s="435"/>
      <c r="G62" s="435"/>
      <c r="H62" s="435"/>
      <c r="I62" s="435"/>
      <c r="J62" s="435"/>
      <c r="K62" s="435"/>
      <c r="L62" s="435"/>
      <c r="M62" s="435"/>
      <c r="N62" s="435"/>
      <c r="O62" s="435">
        <f>'[4]35a H-AN'!F79</f>
        <v>410.43</v>
      </c>
      <c r="P62" s="435"/>
      <c r="Q62" s="435"/>
    </row>
    <row r="63" spans="1:17" s="229" customFormat="1" x14ac:dyDescent="0.25">
      <c r="A63" s="364" t="s">
        <v>395</v>
      </c>
      <c r="B63" s="367" t="s">
        <v>246</v>
      </c>
      <c r="C63" s="434" t="s">
        <v>454</v>
      </c>
      <c r="D63" s="431">
        <f t="shared" si="3"/>
        <v>1774.17</v>
      </c>
      <c r="E63" s="435"/>
      <c r="F63" s="435"/>
      <c r="G63" s="435"/>
      <c r="H63" s="435"/>
      <c r="I63" s="435"/>
      <c r="J63" s="435"/>
      <c r="K63" s="435"/>
      <c r="L63" s="435"/>
      <c r="M63" s="435"/>
      <c r="N63" s="435"/>
      <c r="O63" s="435">
        <f>'[4]35a H-AN'!F80</f>
        <v>1774.17</v>
      </c>
      <c r="P63" s="435"/>
      <c r="Q63" s="435"/>
    </row>
    <row r="64" spans="1:17" s="229" customFormat="1" x14ac:dyDescent="0.25">
      <c r="A64" s="364" t="s">
        <v>396</v>
      </c>
      <c r="B64" s="367" t="s">
        <v>397</v>
      </c>
      <c r="C64" s="434" t="s">
        <v>455</v>
      </c>
      <c r="D64" s="431">
        <f t="shared" si="3"/>
        <v>728.9</v>
      </c>
      <c r="E64" s="435"/>
      <c r="F64" s="435"/>
      <c r="G64" s="435"/>
      <c r="H64" s="435"/>
      <c r="I64" s="435"/>
      <c r="J64" s="435"/>
      <c r="K64" s="435"/>
      <c r="L64" s="435"/>
      <c r="M64" s="435"/>
      <c r="N64" s="435"/>
      <c r="O64" s="435">
        <f>'[4]35a H-AN'!F81</f>
        <v>728.9</v>
      </c>
      <c r="P64" s="435"/>
      <c r="Q64" s="435"/>
    </row>
    <row r="65" spans="1:17" s="229" customFormat="1" x14ac:dyDescent="0.25">
      <c r="A65" s="364" t="s">
        <v>398</v>
      </c>
      <c r="B65" s="367" t="s">
        <v>97</v>
      </c>
      <c r="C65" s="434" t="s">
        <v>456</v>
      </c>
      <c r="D65" s="431">
        <f t="shared" si="3"/>
        <v>13221.11</v>
      </c>
      <c r="E65" s="435"/>
      <c r="F65" s="435"/>
      <c r="G65" s="435"/>
      <c r="H65" s="435"/>
      <c r="I65" s="435"/>
      <c r="J65" s="435"/>
      <c r="K65" s="435"/>
      <c r="L65" s="435"/>
      <c r="M65" s="435"/>
      <c r="N65" s="435"/>
      <c r="O65" s="435">
        <f>'[4]35a H-AN'!F82</f>
        <v>13221.11</v>
      </c>
      <c r="P65" s="435"/>
      <c r="Q65" s="435"/>
    </row>
    <row r="66" spans="1:17" s="229" customFormat="1" x14ac:dyDescent="0.25">
      <c r="A66" s="364" t="s">
        <v>399</v>
      </c>
      <c r="B66" s="367" t="s">
        <v>400</v>
      </c>
      <c r="C66" s="434" t="s">
        <v>457</v>
      </c>
      <c r="D66" s="431">
        <f t="shared" si="3"/>
        <v>2442.1</v>
      </c>
      <c r="E66" s="435"/>
      <c r="F66" s="435"/>
      <c r="G66" s="435"/>
      <c r="H66" s="435"/>
      <c r="I66" s="435"/>
      <c r="J66" s="435"/>
      <c r="K66" s="435"/>
      <c r="L66" s="435"/>
      <c r="M66" s="435"/>
      <c r="N66" s="435"/>
      <c r="O66" s="435">
        <f>'[4]35a H-AN'!F83</f>
        <v>2442.1</v>
      </c>
      <c r="P66" s="435"/>
      <c r="Q66" s="435"/>
    </row>
    <row r="67" spans="1:17" s="229" customFormat="1" x14ac:dyDescent="0.25">
      <c r="A67" s="364" t="s">
        <v>23</v>
      </c>
      <c r="B67" s="367" t="s">
        <v>401</v>
      </c>
      <c r="C67" s="434" t="s">
        <v>458</v>
      </c>
      <c r="D67" s="431">
        <f t="shared" si="3"/>
        <v>1003.99</v>
      </c>
      <c r="E67" s="435"/>
      <c r="F67" s="435"/>
      <c r="G67" s="435"/>
      <c r="H67" s="435"/>
      <c r="I67" s="435"/>
      <c r="J67" s="435"/>
      <c r="K67" s="435"/>
      <c r="L67" s="435"/>
      <c r="M67" s="435"/>
      <c r="N67" s="435"/>
      <c r="O67" s="435">
        <f>'[4]35a H-AN'!F84</f>
        <v>1003.99</v>
      </c>
      <c r="P67" s="435"/>
      <c r="Q67" s="435"/>
    </row>
    <row r="68" spans="1:17" s="229" customFormat="1" x14ac:dyDescent="0.25">
      <c r="A68" s="364" t="s">
        <v>402</v>
      </c>
      <c r="B68" s="367" t="s">
        <v>192</v>
      </c>
      <c r="C68" s="434" t="s">
        <v>459</v>
      </c>
      <c r="D68" s="431">
        <f t="shared" si="3"/>
        <v>443.02</v>
      </c>
      <c r="E68" s="435"/>
      <c r="F68" s="435"/>
      <c r="G68" s="435"/>
      <c r="H68" s="435"/>
      <c r="I68" s="435"/>
      <c r="J68" s="435"/>
      <c r="K68" s="435"/>
      <c r="L68" s="435"/>
      <c r="M68" s="435"/>
      <c r="N68" s="435"/>
      <c r="O68" s="435">
        <f>'[4]35a H-AN'!F85</f>
        <v>443.02</v>
      </c>
      <c r="P68" s="435"/>
      <c r="Q68" s="435"/>
    </row>
    <row r="69" spans="1:17" s="229" customFormat="1" x14ac:dyDescent="0.25">
      <c r="A69" s="364" t="s">
        <v>403</v>
      </c>
      <c r="B69" s="367" t="s">
        <v>250</v>
      </c>
      <c r="C69" s="434" t="s">
        <v>460</v>
      </c>
      <c r="D69" s="431">
        <f t="shared" si="3"/>
        <v>952.37</v>
      </c>
      <c r="E69" s="435"/>
      <c r="F69" s="435"/>
      <c r="G69" s="435"/>
      <c r="H69" s="435"/>
      <c r="I69" s="435"/>
      <c r="J69" s="435"/>
      <c r="K69" s="435"/>
      <c r="L69" s="435"/>
      <c r="M69" s="435"/>
      <c r="N69" s="435"/>
      <c r="O69" s="435">
        <f>'[4]35a H-AN'!F86</f>
        <v>952.37</v>
      </c>
      <c r="P69" s="435"/>
      <c r="Q69" s="435"/>
    </row>
    <row r="70" spans="1:17" s="229" customFormat="1" x14ac:dyDescent="0.25">
      <c r="A70" s="364" t="s">
        <v>404</v>
      </c>
      <c r="B70" s="367" t="s">
        <v>366</v>
      </c>
      <c r="C70" s="434" t="s">
        <v>461</v>
      </c>
      <c r="D70" s="431">
        <f t="shared" si="3"/>
        <v>1085.58</v>
      </c>
      <c r="E70" s="435"/>
      <c r="F70" s="435"/>
      <c r="G70" s="435"/>
      <c r="H70" s="435"/>
      <c r="I70" s="435"/>
      <c r="J70" s="435"/>
      <c r="K70" s="435"/>
      <c r="L70" s="435"/>
      <c r="M70" s="435"/>
      <c r="N70" s="435"/>
      <c r="O70" s="435">
        <f>'[4]35a H-AN'!F87</f>
        <v>1085.58</v>
      </c>
      <c r="P70" s="435"/>
      <c r="Q70" s="435"/>
    </row>
    <row r="71" spans="1:17" s="229" customFormat="1" x14ac:dyDescent="0.25">
      <c r="A71" s="364" t="s">
        <v>405</v>
      </c>
      <c r="B71" s="367" t="s">
        <v>406</v>
      </c>
      <c r="C71" s="434" t="s">
        <v>462</v>
      </c>
      <c r="D71" s="431">
        <f t="shared" si="3"/>
        <v>0</v>
      </c>
      <c r="E71" s="435"/>
      <c r="F71" s="435"/>
      <c r="G71" s="435"/>
      <c r="H71" s="435"/>
      <c r="I71" s="435"/>
      <c r="J71" s="435"/>
      <c r="K71" s="435"/>
      <c r="L71" s="435"/>
      <c r="M71" s="435"/>
      <c r="N71" s="435"/>
      <c r="O71" s="435">
        <f>'[4]35a H-AN'!F88</f>
        <v>0</v>
      </c>
      <c r="P71" s="435"/>
      <c r="Q71" s="435"/>
    </row>
    <row r="72" spans="1:17" s="229" customFormat="1" x14ac:dyDescent="0.25">
      <c r="A72" s="364" t="s">
        <v>407</v>
      </c>
      <c r="B72" s="367" t="s">
        <v>408</v>
      </c>
      <c r="C72" s="434" t="s">
        <v>463</v>
      </c>
      <c r="D72" s="431">
        <f t="shared" si="3"/>
        <v>199.94</v>
      </c>
      <c r="E72" s="435"/>
      <c r="F72" s="435"/>
      <c r="G72" s="435"/>
      <c r="H72" s="435"/>
      <c r="I72" s="435"/>
      <c r="J72" s="435"/>
      <c r="K72" s="435"/>
      <c r="L72" s="435"/>
      <c r="M72" s="435"/>
      <c r="N72" s="435"/>
      <c r="O72" s="435">
        <f>'[4]35a H-AN'!F89</f>
        <v>199.94</v>
      </c>
      <c r="P72" s="435"/>
      <c r="Q72" s="435"/>
    </row>
    <row r="73" spans="1:17" s="229" customFormat="1" x14ac:dyDescent="0.25">
      <c r="A73" s="364" t="s">
        <v>409</v>
      </c>
      <c r="B73" s="367" t="s">
        <v>73</v>
      </c>
      <c r="C73" s="434" t="s">
        <v>464</v>
      </c>
      <c r="D73" s="431">
        <f t="shared" si="3"/>
        <v>124.94</v>
      </c>
      <c r="E73" s="435"/>
      <c r="F73" s="435"/>
      <c r="G73" s="435"/>
      <c r="H73" s="435"/>
      <c r="I73" s="435"/>
      <c r="J73" s="435"/>
      <c r="K73" s="435"/>
      <c r="L73" s="435"/>
      <c r="M73" s="435"/>
      <c r="N73" s="435"/>
      <c r="O73" s="435">
        <f>'[4]35a H-AN'!F90</f>
        <v>124.94</v>
      </c>
      <c r="P73" s="435"/>
      <c r="Q73" s="435"/>
    </row>
    <row r="74" spans="1:17" s="229" customFormat="1" ht="20.25" customHeight="1" x14ac:dyDescent="0.25">
      <c r="A74" s="364" t="s">
        <v>410</v>
      </c>
      <c r="B74" s="367" t="s">
        <v>72</v>
      </c>
      <c r="C74" s="434" t="s">
        <v>465</v>
      </c>
      <c r="D74" s="431">
        <f t="shared" si="3"/>
        <v>124.94</v>
      </c>
      <c r="E74" s="435"/>
      <c r="F74" s="435"/>
      <c r="G74" s="435"/>
      <c r="H74" s="435"/>
      <c r="I74" s="435"/>
      <c r="J74" s="435"/>
      <c r="K74" s="435"/>
      <c r="L74" s="435"/>
      <c r="M74" s="435"/>
      <c r="N74" s="435"/>
      <c r="O74" s="435">
        <f>'[4]35a H-AN'!F91</f>
        <v>124.94</v>
      </c>
      <c r="P74" s="435"/>
      <c r="Q74" s="435"/>
    </row>
    <row r="75" spans="1:17" s="229" customFormat="1" ht="21" customHeight="1" x14ac:dyDescent="0.25">
      <c r="A75" s="364" t="s">
        <v>411</v>
      </c>
      <c r="B75" s="367" t="s">
        <v>27</v>
      </c>
      <c r="C75" s="434" t="s">
        <v>466</v>
      </c>
      <c r="D75" s="431">
        <f t="shared" si="3"/>
        <v>315</v>
      </c>
      <c r="E75" s="435"/>
      <c r="F75" s="435"/>
      <c r="G75" s="435"/>
      <c r="H75" s="435"/>
      <c r="I75" s="435"/>
      <c r="J75" s="435"/>
      <c r="K75" s="435"/>
      <c r="L75" s="435"/>
      <c r="M75" s="435"/>
      <c r="N75" s="435"/>
      <c r="O75" s="435">
        <f>'[4]35a H-AN'!F92</f>
        <v>315</v>
      </c>
      <c r="P75" s="435"/>
      <c r="Q75" s="435"/>
    </row>
    <row r="76" spans="1:17" s="231" customFormat="1" ht="21" customHeight="1" x14ac:dyDescent="0.25">
      <c r="A76" s="352">
        <v>11</v>
      </c>
      <c r="B76" s="351" t="s">
        <v>412</v>
      </c>
      <c r="C76" s="433" t="s">
        <v>467</v>
      </c>
      <c r="D76" s="424">
        <f>SUM(D77:D79)</f>
        <v>3033.92</v>
      </c>
      <c r="E76" s="424">
        <f t="shared" ref="E76:Q76" si="13">SUM(E77:E79)</f>
        <v>0</v>
      </c>
      <c r="F76" s="424">
        <f t="shared" si="13"/>
        <v>0</v>
      </c>
      <c r="G76" s="424">
        <f t="shared" si="13"/>
        <v>1516.96</v>
      </c>
      <c r="H76" s="424">
        <f t="shared" si="13"/>
        <v>1516.96</v>
      </c>
      <c r="I76" s="424">
        <f t="shared" si="13"/>
        <v>0</v>
      </c>
      <c r="J76" s="424">
        <f t="shared" si="13"/>
        <v>0</v>
      </c>
      <c r="K76" s="424">
        <f t="shared" si="13"/>
        <v>0</v>
      </c>
      <c r="L76" s="424">
        <f t="shared" si="13"/>
        <v>0</v>
      </c>
      <c r="M76" s="424">
        <f t="shared" si="13"/>
        <v>0</v>
      </c>
      <c r="N76" s="424">
        <f t="shared" si="13"/>
        <v>0</v>
      </c>
      <c r="O76" s="424">
        <f t="shared" si="13"/>
        <v>0</v>
      </c>
      <c r="P76" s="424">
        <f t="shared" si="13"/>
        <v>0</v>
      </c>
      <c r="Q76" s="424">
        <f t="shared" si="13"/>
        <v>0</v>
      </c>
    </row>
    <row r="77" spans="1:17" s="229" customFormat="1" ht="21" customHeight="1" x14ac:dyDescent="0.25">
      <c r="A77" s="364">
        <v>1</v>
      </c>
      <c r="B77" s="367" t="s">
        <v>413</v>
      </c>
      <c r="C77" s="434" t="s">
        <v>468</v>
      </c>
      <c r="D77" s="439">
        <f t="shared" ref="D77:D84" si="14">SUM(E77:Q77)</f>
        <v>1516.96</v>
      </c>
      <c r="E77" s="435"/>
      <c r="F77" s="435"/>
      <c r="G77" s="435"/>
      <c r="H77" s="440">
        <f>'[4]35a H-AN'!F94</f>
        <v>1516.96</v>
      </c>
      <c r="I77" s="435"/>
      <c r="J77" s="435"/>
      <c r="K77" s="435"/>
      <c r="L77" s="435"/>
      <c r="M77" s="435"/>
      <c r="N77" s="435"/>
      <c r="O77" s="435"/>
      <c r="P77" s="435"/>
      <c r="Q77" s="435"/>
    </row>
    <row r="78" spans="1:17" s="229" customFormat="1" ht="19.5" customHeight="1" x14ac:dyDescent="0.25">
      <c r="A78" s="364">
        <v>2</v>
      </c>
      <c r="B78" s="367" t="s">
        <v>424</v>
      </c>
      <c r="C78" s="434" t="s">
        <v>469</v>
      </c>
      <c r="D78" s="431">
        <f>SUM(E78:Q78)</f>
        <v>1516.96</v>
      </c>
      <c r="E78" s="435"/>
      <c r="F78" s="435"/>
      <c r="G78" s="435">
        <f>'[4]35a H-AN'!F95</f>
        <v>1516.96</v>
      </c>
      <c r="H78" s="435"/>
      <c r="I78" s="435"/>
      <c r="J78" s="435"/>
      <c r="K78" s="435"/>
      <c r="L78" s="435"/>
      <c r="M78" s="435"/>
      <c r="N78" s="435"/>
      <c r="O78" s="435"/>
      <c r="P78" s="435"/>
      <c r="Q78" s="435"/>
    </row>
    <row r="79" spans="1:17" s="229" customFormat="1" ht="19.5" customHeight="1" x14ac:dyDescent="0.25">
      <c r="A79" s="364">
        <v>3</v>
      </c>
      <c r="B79" s="367" t="s">
        <v>27</v>
      </c>
      <c r="C79" s="434" t="s">
        <v>470</v>
      </c>
      <c r="D79" s="431">
        <f t="shared" si="14"/>
        <v>0</v>
      </c>
      <c r="E79" s="435"/>
      <c r="F79" s="435"/>
      <c r="G79" s="435"/>
      <c r="H79" s="435"/>
      <c r="I79" s="435"/>
      <c r="J79" s="435"/>
      <c r="K79" s="435"/>
      <c r="L79" s="435"/>
      <c r="M79" s="435"/>
      <c r="N79" s="435"/>
      <c r="O79" s="435"/>
      <c r="P79" s="435"/>
      <c r="Q79" s="435"/>
    </row>
    <row r="80" spans="1:17" s="231" customFormat="1" ht="21" customHeight="1" x14ac:dyDescent="0.25">
      <c r="A80" s="352">
        <v>12</v>
      </c>
      <c r="B80" s="351" t="s">
        <v>414</v>
      </c>
      <c r="C80" s="433"/>
      <c r="D80" s="424">
        <f>SUM(D81:D85)</f>
        <v>3484.46</v>
      </c>
      <c r="E80" s="424">
        <f t="shared" ref="E80:Q80" si="15">SUM(E81:E85)</f>
        <v>0</v>
      </c>
      <c r="F80" s="424">
        <f t="shared" si="15"/>
        <v>0</v>
      </c>
      <c r="G80" s="424">
        <f t="shared" si="15"/>
        <v>0</v>
      </c>
      <c r="H80" s="424">
        <f t="shared" si="15"/>
        <v>0</v>
      </c>
      <c r="I80" s="424">
        <f t="shared" si="15"/>
        <v>0</v>
      </c>
      <c r="J80" s="424">
        <f t="shared" si="15"/>
        <v>0</v>
      </c>
      <c r="K80" s="424">
        <f t="shared" si="15"/>
        <v>0</v>
      </c>
      <c r="L80" s="424">
        <f t="shared" si="15"/>
        <v>0</v>
      </c>
      <c r="M80" s="424">
        <f t="shared" si="15"/>
        <v>0</v>
      </c>
      <c r="N80" s="424">
        <f t="shared" si="15"/>
        <v>0</v>
      </c>
      <c r="O80" s="424">
        <f t="shared" si="15"/>
        <v>0</v>
      </c>
      <c r="P80" s="424">
        <f t="shared" si="15"/>
        <v>0</v>
      </c>
      <c r="Q80" s="424">
        <f t="shared" si="15"/>
        <v>3484.46</v>
      </c>
    </row>
    <row r="81" spans="1:17" s="229" customFormat="1" ht="23.25" customHeight="1" x14ac:dyDescent="0.25">
      <c r="A81" s="364">
        <v>1</v>
      </c>
      <c r="B81" s="367" t="s">
        <v>246</v>
      </c>
      <c r="C81" s="434" t="s">
        <v>471</v>
      </c>
      <c r="D81" s="431">
        <f t="shared" si="14"/>
        <v>932.96</v>
      </c>
      <c r="E81" s="435"/>
      <c r="F81" s="435"/>
      <c r="G81" s="435"/>
      <c r="H81" s="435"/>
      <c r="I81" s="435"/>
      <c r="J81" s="435"/>
      <c r="K81" s="435"/>
      <c r="L81" s="435"/>
      <c r="M81" s="435"/>
      <c r="N81" s="435"/>
      <c r="O81" s="435"/>
      <c r="P81" s="435"/>
      <c r="Q81" s="435">
        <f>'[4]35a H-AN'!F97</f>
        <v>932.96</v>
      </c>
    </row>
    <row r="82" spans="1:17" s="229" customFormat="1" ht="21" customHeight="1" x14ac:dyDescent="0.25">
      <c r="A82" s="364">
        <v>2</v>
      </c>
      <c r="B82" s="367" t="s">
        <v>415</v>
      </c>
      <c r="C82" s="434" t="s">
        <v>472</v>
      </c>
      <c r="D82" s="431">
        <f t="shared" si="14"/>
        <v>2000</v>
      </c>
      <c r="E82" s="435"/>
      <c r="F82" s="435"/>
      <c r="G82" s="435"/>
      <c r="H82" s="435"/>
      <c r="I82" s="435"/>
      <c r="J82" s="435"/>
      <c r="K82" s="435"/>
      <c r="L82" s="435"/>
      <c r="M82" s="435"/>
      <c r="N82" s="435"/>
      <c r="O82" s="435"/>
      <c r="P82" s="435"/>
      <c r="Q82" s="435">
        <f>'[4]35a H-AN'!F98</f>
        <v>2000</v>
      </c>
    </row>
    <row r="83" spans="1:17" s="229" customFormat="1" ht="21" customHeight="1" x14ac:dyDescent="0.25">
      <c r="A83" s="364">
        <v>3</v>
      </c>
      <c r="B83" s="367" t="s">
        <v>416</v>
      </c>
      <c r="C83" s="434" t="s">
        <v>473</v>
      </c>
      <c r="D83" s="431">
        <f>SUM(E83:Q83)</f>
        <v>9</v>
      </c>
      <c r="E83" s="435"/>
      <c r="F83" s="435"/>
      <c r="G83" s="435"/>
      <c r="H83" s="435"/>
      <c r="I83" s="435"/>
      <c r="J83" s="435"/>
      <c r="K83" s="435"/>
      <c r="L83" s="435"/>
      <c r="M83" s="435"/>
      <c r="N83" s="435"/>
      <c r="O83" s="435"/>
      <c r="P83" s="435"/>
      <c r="Q83" s="435">
        <f>'[4]35a H-AN'!F99</f>
        <v>9</v>
      </c>
    </row>
    <row r="84" spans="1:17" s="229" customFormat="1" ht="23.25" customHeight="1" x14ac:dyDescent="0.25">
      <c r="A84" s="441">
        <v>4</v>
      </c>
      <c r="B84" s="367" t="s">
        <v>27</v>
      </c>
      <c r="C84" s="442" t="s">
        <v>474</v>
      </c>
      <c r="D84" s="443">
        <f t="shared" si="14"/>
        <v>392.5</v>
      </c>
      <c r="E84" s="443"/>
      <c r="F84" s="443"/>
      <c r="G84" s="443"/>
      <c r="H84" s="443"/>
      <c r="I84" s="443"/>
      <c r="J84" s="443"/>
      <c r="K84" s="443"/>
      <c r="L84" s="443"/>
      <c r="M84" s="443"/>
      <c r="N84" s="443"/>
      <c r="O84" s="443"/>
      <c r="P84" s="443"/>
      <c r="Q84" s="435">
        <f>'[4]35a H-AN'!F100</f>
        <v>392.5</v>
      </c>
    </row>
    <row r="85" spans="1:17" s="229" customFormat="1" ht="23.25" customHeight="1" x14ac:dyDescent="0.25">
      <c r="A85" s="441">
        <v>5</v>
      </c>
      <c r="B85" s="367" t="s">
        <v>603</v>
      </c>
      <c r="C85" s="442" t="s">
        <v>474</v>
      </c>
      <c r="D85" s="443">
        <f>SUM(E85:Q85)</f>
        <v>150</v>
      </c>
      <c r="E85" s="443"/>
      <c r="F85" s="443"/>
      <c r="G85" s="443"/>
      <c r="H85" s="443"/>
      <c r="I85" s="443"/>
      <c r="J85" s="443"/>
      <c r="K85" s="443"/>
      <c r="L85" s="443"/>
      <c r="M85" s="443"/>
      <c r="N85" s="443"/>
      <c r="O85" s="443"/>
      <c r="P85" s="443"/>
      <c r="Q85" s="435">
        <f>'[4]35a H-AN'!F101</f>
        <v>150</v>
      </c>
    </row>
  </sheetData>
  <mergeCells count="21">
    <mergeCell ref="A1:Q1"/>
    <mergeCell ref="I6:I7"/>
    <mergeCell ref="J6:J7"/>
    <mergeCell ref="K6:K7"/>
    <mergeCell ref="L6:L7"/>
    <mergeCell ref="M6:M7"/>
    <mergeCell ref="D6:D7"/>
    <mergeCell ref="E6:E7"/>
    <mergeCell ref="F6:F7"/>
    <mergeCell ref="G6:G7"/>
    <mergeCell ref="H6:H7"/>
    <mergeCell ref="A2:Q2"/>
    <mergeCell ref="A3:Q3"/>
    <mergeCell ref="A4:Q4"/>
    <mergeCell ref="A6:A7"/>
    <mergeCell ref="B6:B7"/>
    <mergeCell ref="C6:C7"/>
    <mergeCell ref="N6:N7"/>
    <mergeCell ref="O6:O7"/>
    <mergeCell ref="P6:P7"/>
    <mergeCell ref="Q6:Q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8A784-D136-40ED-BC27-A3660B7A467C}">
  <dimension ref="A1:AA50"/>
  <sheetViews>
    <sheetView tabSelected="1" workbookViewId="0">
      <selection activeCell="N31" sqref="N31"/>
    </sheetView>
  </sheetViews>
  <sheetFormatPr defaultRowHeight="15.75" x14ac:dyDescent="0.25"/>
  <cols>
    <col min="1" max="1" width="5.5703125" style="176" customWidth="1"/>
    <col min="2" max="2" width="43.7109375" style="176" customWidth="1"/>
    <col min="3" max="3" width="11" style="465" hidden="1" customWidth="1"/>
    <col min="4" max="5" width="13.42578125" style="504" customWidth="1"/>
    <col min="6" max="12" width="10.7109375" style="504" customWidth="1"/>
    <col min="13" max="14" width="9.28515625" style="504" customWidth="1"/>
    <col min="15" max="15" width="10.42578125" style="504" customWidth="1"/>
    <col min="16" max="17" width="9.28515625" style="504" customWidth="1"/>
    <col min="18" max="18" width="9.140625" style="456"/>
    <col min="19" max="19" width="9.85546875" style="456" bestFit="1" customWidth="1"/>
    <col min="20" max="27" width="9.140625" style="356"/>
    <col min="28" max="256" width="9.140625" style="176"/>
    <col min="257" max="257" width="5.5703125" style="176" customWidth="1"/>
    <col min="258" max="258" width="43.7109375" style="176" customWidth="1"/>
    <col min="259" max="259" width="0" style="176" hidden="1" customWidth="1"/>
    <col min="260" max="261" width="13.42578125" style="176" customWidth="1"/>
    <col min="262" max="268" width="10.7109375" style="176" customWidth="1"/>
    <col min="269" max="270" width="9.28515625" style="176" customWidth="1"/>
    <col min="271" max="271" width="10.42578125" style="176" customWidth="1"/>
    <col min="272" max="273" width="9.28515625" style="176" customWidth="1"/>
    <col min="274" max="274" width="9.140625" style="176"/>
    <col min="275" max="275" width="9.85546875" style="176" bestFit="1" customWidth="1"/>
    <col min="276" max="512" width="9.140625" style="176"/>
    <col min="513" max="513" width="5.5703125" style="176" customWidth="1"/>
    <col min="514" max="514" width="43.7109375" style="176" customWidth="1"/>
    <col min="515" max="515" width="0" style="176" hidden="1" customWidth="1"/>
    <col min="516" max="517" width="13.42578125" style="176" customWidth="1"/>
    <col min="518" max="524" width="10.7109375" style="176" customWidth="1"/>
    <col min="525" max="526" width="9.28515625" style="176" customWidth="1"/>
    <col min="527" max="527" width="10.42578125" style="176" customWidth="1"/>
    <col min="528" max="529" width="9.28515625" style="176" customWidth="1"/>
    <col min="530" max="530" width="9.140625" style="176"/>
    <col min="531" max="531" width="9.85546875" style="176" bestFit="1" customWidth="1"/>
    <col min="532" max="768" width="9.140625" style="176"/>
    <col min="769" max="769" width="5.5703125" style="176" customWidth="1"/>
    <col min="770" max="770" width="43.7109375" style="176" customWidth="1"/>
    <col min="771" max="771" width="0" style="176" hidden="1" customWidth="1"/>
    <col min="772" max="773" width="13.42578125" style="176" customWidth="1"/>
    <col min="774" max="780" width="10.7109375" style="176" customWidth="1"/>
    <col min="781" max="782" width="9.28515625" style="176" customWidth="1"/>
    <col min="783" max="783" width="10.42578125" style="176" customWidth="1"/>
    <col min="784" max="785" width="9.28515625" style="176" customWidth="1"/>
    <col min="786" max="786" width="9.140625" style="176"/>
    <col min="787" max="787" width="9.85546875" style="176" bestFit="1" customWidth="1"/>
    <col min="788" max="1024" width="9.140625" style="176"/>
    <col min="1025" max="1025" width="5.5703125" style="176" customWidth="1"/>
    <col min="1026" max="1026" width="43.7109375" style="176" customWidth="1"/>
    <col min="1027" max="1027" width="0" style="176" hidden="1" customWidth="1"/>
    <col min="1028" max="1029" width="13.42578125" style="176" customWidth="1"/>
    <col min="1030" max="1036" width="10.7109375" style="176" customWidth="1"/>
    <col min="1037" max="1038" width="9.28515625" style="176" customWidth="1"/>
    <col min="1039" max="1039" width="10.42578125" style="176" customWidth="1"/>
    <col min="1040" max="1041" width="9.28515625" style="176" customWidth="1"/>
    <col min="1042" max="1042" width="9.140625" style="176"/>
    <col min="1043" max="1043" width="9.85546875" style="176" bestFit="1" customWidth="1"/>
    <col min="1044" max="1280" width="9.140625" style="176"/>
    <col min="1281" max="1281" width="5.5703125" style="176" customWidth="1"/>
    <col min="1282" max="1282" width="43.7109375" style="176" customWidth="1"/>
    <col min="1283" max="1283" width="0" style="176" hidden="1" customWidth="1"/>
    <col min="1284" max="1285" width="13.42578125" style="176" customWidth="1"/>
    <col min="1286" max="1292" width="10.7109375" style="176" customWidth="1"/>
    <col min="1293" max="1294" width="9.28515625" style="176" customWidth="1"/>
    <col min="1295" max="1295" width="10.42578125" style="176" customWidth="1"/>
    <col min="1296" max="1297" width="9.28515625" style="176" customWidth="1"/>
    <col min="1298" max="1298" width="9.140625" style="176"/>
    <col min="1299" max="1299" width="9.85546875" style="176" bestFit="1" customWidth="1"/>
    <col min="1300" max="1536" width="9.140625" style="176"/>
    <col min="1537" max="1537" width="5.5703125" style="176" customWidth="1"/>
    <col min="1538" max="1538" width="43.7109375" style="176" customWidth="1"/>
    <col min="1539" max="1539" width="0" style="176" hidden="1" customWidth="1"/>
    <col min="1540" max="1541" width="13.42578125" style="176" customWidth="1"/>
    <col min="1542" max="1548" width="10.7109375" style="176" customWidth="1"/>
    <col min="1549" max="1550" width="9.28515625" style="176" customWidth="1"/>
    <col min="1551" max="1551" width="10.42578125" style="176" customWidth="1"/>
    <col min="1552" max="1553" width="9.28515625" style="176" customWidth="1"/>
    <col min="1554" max="1554" width="9.140625" style="176"/>
    <col min="1555" max="1555" width="9.85546875" style="176" bestFit="1" customWidth="1"/>
    <col min="1556" max="1792" width="9.140625" style="176"/>
    <col min="1793" max="1793" width="5.5703125" style="176" customWidth="1"/>
    <col min="1794" max="1794" width="43.7109375" style="176" customWidth="1"/>
    <col min="1795" max="1795" width="0" style="176" hidden="1" customWidth="1"/>
    <col min="1796" max="1797" width="13.42578125" style="176" customWidth="1"/>
    <col min="1798" max="1804" width="10.7109375" style="176" customWidth="1"/>
    <col min="1805" max="1806" width="9.28515625" style="176" customWidth="1"/>
    <col min="1807" max="1807" width="10.42578125" style="176" customWidth="1"/>
    <col min="1808" max="1809" width="9.28515625" style="176" customWidth="1"/>
    <col min="1810" max="1810" width="9.140625" style="176"/>
    <col min="1811" max="1811" width="9.85546875" style="176" bestFit="1" customWidth="1"/>
    <col min="1812" max="2048" width="9.140625" style="176"/>
    <col min="2049" max="2049" width="5.5703125" style="176" customWidth="1"/>
    <col min="2050" max="2050" width="43.7109375" style="176" customWidth="1"/>
    <col min="2051" max="2051" width="0" style="176" hidden="1" customWidth="1"/>
    <col min="2052" max="2053" width="13.42578125" style="176" customWidth="1"/>
    <col min="2054" max="2060" width="10.7109375" style="176" customWidth="1"/>
    <col min="2061" max="2062" width="9.28515625" style="176" customWidth="1"/>
    <col min="2063" max="2063" width="10.42578125" style="176" customWidth="1"/>
    <col min="2064" max="2065" width="9.28515625" style="176" customWidth="1"/>
    <col min="2066" max="2066" width="9.140625" style="176"/>
    <col min="2067" max="2067" width="9.85546875" style="176" bestFit="1" customWidth="1"/>
    <col min="2068" max="2304" width="9.140625" style="176"/>
    <col min="2305" max="2305" width="5.5703125" style="176" customWidth="1"/>
    <col min="2306" max="2306" width="43.7109375" style="176" customWidth="1"/>
    <col min="2307" max="2307" width="0" style="176" hidden="1" customWidth="1"/>
    <col min="2308" max="2309" width="13.42578125" style="176" customWidth="1"/>
    <col min="2310" max="2316" width="10.7109375" style="176" customWidth="1"/>
    <col min="2317" max="2318" width="9.28515625" style="176" customWidth="1"/>
    <col min="2319" max="2319" width="10.42578125" style="176" customWidth="1"/>
    <col min="2320" max="2321" width="9.28515625" style="176" customWidth="1"/>
    <col min="2322" max="2322" width="9.140625" style="176"/>
    <col min="2323" max="2323" width="9.85546875" style="176" bestFit="1" customWidth="1"/>
    <col min="2324" max="2560" width="9.140625" style="176"/>
    <col min="2561" max="2561" width="5.5703125" style="176" customWidth="1"/>
    <col min="2562" max="2562" width="43.7109375" style="176" customWidth="1"/>
    <col min="2563" max="2563" width="0" style="176" hidden="1" customWidth="1"/>
    <col min="2564" max="2565" width="13.42578125" style="176" customWidth="1"/>
    <col min="2566" max="2572" width="10.7109375" style="176" customWidth="1"/>
    <col min="2573" max="2574" width="9.28515625" style="176" customWidth="1"/>
    <col min="2575" max="2575" width="10.42578125" style="176" customWidth="1"/>
    <col min="2576" max="2577" width="9.28515625" style="176" customWidth="1"/>
    <col min="2578" max="2578" width="9.140625" style="176"/>
    <col min="2579" max="2579" width="9.85546875" style="176" bestFit="1" customWidth="1"/>
    <col min="2580" max="2816" width="9.140625" style="176"/>
    <col min="2817" max="2817" width="5.5703125" style="176" customWidth="1"/>
    <col min="2818" max="2818" width="43.7109375" style="176" customWidth="1"/>
    <col min="2819" max="2819" width="0" style="176" hidden="1" customWidth="1"/>
    <col min="2820" max="2821" width="13.42578125" style="176" customWidth="1"/>
    <col min="2822" max="2828" width="10.7109375" style="176" customWidth="1"/>
    <col min="2829" max="2830" width="9.28515625" style="176" customWidth="1"/>
    <col min="2831" max="2831" width="10.42578125" style="176" customWidth="1"/>
    <col min="2832" max="2833" width="9.28515625" style="176" customWidth="1"/>
    <col min="2834" max="2834" width="9.140625" style="176"/>
    <col min="2835" max="2835" width="9.85546875" style="176" bestFit="1" customWidth="1"/>
    <col min="2836" max="3072" width="9.140625" style="176"/>
    <col min="3073" max="3073" width="5.5703125" style="176" customWidth="1"/>
    <col min="3074" max="3074" width="43.7109375" style="176" customWidth="1"/>
    <col min="3075" max="3075" width="0" style="176" hidden="1" customWidth="1"/>
    <col min="3076" max="3077" width="13.42578125" style="176" customWidth="1"/>
    <col min="3078" max="3084" width="10.7109375" style="176" customWidth="1"/>
    <col min="3085" max="3086" width="9.28515625" style="176" customWidth="1"/>
    <col min="3087" max="3087" width="10.42578125" style="176" customWidth="1"/>
    <col min="3088" max="3089" width="9.28515625" style="176" customWidth="1"/>
    <col min="3090" max="3090" width="9.140625" style="176"/>
    <col min="3091" max="3091" width="9.85546875" style="176" bestFit="1" customWidth="1"/>
    <col min="3092" max="3328" width="9.140625" style="176"/>
    <col min="3329" max="3329" width="5.5703125" style="176" customWidth="1"/>
    <col min="3330" max="3330" width="43.7109375" style="176" customWidth="1"/>
    <col min="3331" max="3331" width="0" style="176" hidden="1" customWidth="1"/>
    <col min="3332" max="3333" width="13.42578125" style="176" customWidth="1"/>
    <col min="3334" max="3340" width="10.7109375" style="176" customWidth="1"/>
    <col min="3341" max="3342" width="9.28515625" style="176" customWidth="1"/>
    <col min="3343" max="3343" width="10.42578125" style="176" customWidth="1"/>
    <col min="3344" max="3345" width="9.28515625" style="176" customWidth="1"/>
    <col min="3346" max="3346" width="9.140625" style="176"/>
    <col min="3347" max="3347" width="9.85546875" style="176" bestFit="1" customWidth="1"/>
    <col min="3348" max="3584" width="9.140625" style="176"/>
    <col min="3585" max="3585" width="5.5703125" style="176" customWidth="1"/>
    <col min="3586" max="3586" width="43.7109375" style="176" customWidth="1"/>
    <col min="3587" max="3587" width="0" style="176" hidden="1" customWidth="1"/>
    <col min="3588" max="3589" width="13.42578125" style="176" customWidth="1"/>
    <col min="3590" max="3596" width="10.7109375" style="176" customWidth="1"/>
    <col min="3597" max="3598" width="9.28515625" style="176" customWidth="1"/>
    <col min="3599" max="3599" width="10.42578125" style="176" customWidth="1"/>
    <col min="3600" max="3601" width="9.28515625" style="176" customWidth="1"/>
    <col min="3602" max="3602" width="9.140625" style="176"/>
    <col min="3603" max="3603" width="9.85546875" style="176" bestFit="1" customWidth="1"/>
    <col min="3604" max="3840" width="9.140625" style="176"/>
    <col min="3841" max="3841" width="5.5703125" style="176" customWidth="1"/>
    <col min="3842" max="3842" width="43.7109375" style="176" customWidth="1"/>
    <col min="3843" max="3843" width="0" style="176" hidden="1" customWidth="1"/>
    <col min="3844" max="3845" width="13.42578125" style="176" customWidth="1"/>
    <col min="3846" max="3852" width="10.7109375" style="176" customWidth="1"/>
    <col min="3853" max="3854" width="9.28515625" style="176" customWidth="1"/>
    <col min="3855" max="3855" width="10.42578125" style="176" customWidth="1"/>
    <col min="3856" max="3857" width="9.28515625" style="176" customWidth="1"/>
    <col min="3858" max="3858" width="9.140625" style="176"/>
    <col min="3859" max="3859" width="9.85546875" style="176" bestFit="1" customWidth="1"/>
    <col min="3860" max="4096" width="9.140625" style="176"/>
    <col min="4097" max="4097" width="5.5703125" style="176" customWidth="1"/>
    <col min="4098" max="4098" width="43.7109375" style="176" customWidth="1"/>
    <col min="4099" max="4099" width="0" style="176" hidden="1" customWidth="1"/>
    <col min="4100" max="4101" width="13.42578125" style="176" customWidth="1"/>
    <col min="4102" max="4108" width="10.7109375" style="176" customWidth="1"/>
    <col min="4109" max="4110" width="9.28515625" style="176" customWidth="1"/>
    <col min="4111" max="4111" width="10.42578125" style="176" customWidth="1"/>
    <col min="4112" max="4113" width="9.28515625" style="176" customWidth="1"/>
    <col min="4114" max="4114" width="9.140625" style="176"/>
    <col min="4115" max="4115" width="9.85546875" style="176" bestFit="1" customWidth="1"/>
    <col min="4116" max="4352" width="9.140625" style="176"/>
    <col min="4353" max="4353" width="5.5703125" style="176" customWidth="1"/>
    <col min="4354" max="4354" width="43.7109375" style="176" customWidth="1"/>
    <col min="4355" max="4355" width="0" style="176" hidden="1" customWidth="1"/>
    <col min="4356" max="4357" width="13.42578125" style="176" customWidth="1"/>
    <col min="4358" max="4364" width="10.7109375" style="176" customWidth="1"/>
    <col min="4365" max="4366" width="9.28515625" style="176" customWidth="1"/>
    <col min="4367" max="4367" width="10.42578125" style="176" customWidth="1"/>
    <col min="4368" max="4369" width="9.28515625" style="176" customWidth="1"/>
    <col min="4370" max="4370" width="9.140625" style="176"/>
    <col min="4371" max="4371" width="9.85546875" style="176" bestFit="1" customWidth="1"/>
    <col min="4372" max="4608" width="9.140625" style="176"/>
    <col min="4609" max="4609" width="5.5703125" style="176" customWidth="1"/>
    <col min="4610" max="4610" width="43.7109375" style="176" customWidth="1"/>
    <col min="4611" max="4611" width="0" style="176" hidden="1" customWidth="1"/>
    <col min="4612" max="4613" width="13.42578125" style="176" customWidth="1"/>
    <col min="4614" max="4620" width="10.7109375" style="176" customWidth="1"/>
    <col min="4621" max="4622" width="9.28515625" style="176" customWidth="1"/>
    <col min="4623" max="4623" width="10.42578125" style="176" customWidth="1"/>
    <col min="4624" max="4625" width="9.28515625" style="176" customWidth="1"/>
    <col min="4626" max="4626" width="9.140625" style="176"/>
    <col min="4627" max="4627" width="9.85546875" style="176" bestFit="1" customWidth="1"/>
    <col min="4628" max="4864" width="9.140625" style="176"/>
    <col min="4865" max="4865" width="5.5703125" style="176" customWidth="1"/>
    <col min="4866" max="4866" width="43.7109375" style="176" customWidth="1"/>
    <col min="4867" max="4867" width="0" style="176" hidden="1" customWidth="1"/>
    <col min="4868" max="4869" width="13.42578125" style="176" customWidth="1"/>
    <col min="4870" max="4876" width="10.7109375" style="176" customWidth="1"/>
    <col min="4877" max="4878" width="9.28515625" style="176" customWidth="1"/>
    <col min="4879" max="4879" width="10.42578125" style="176" customWidth="1"/>
    <col min="4880" max="4881" width="9.28515625" style="176" customWidth="1"/>
    <col min="4882" max="4882" width="9.140625" style="176"/>
    <col min="4883" max="4883" width="9.85546875" style="176" bestFit="1" customWidth="1"/>
    <col min="4884" max="5120" width="9.140625" style="176"/>
    <col min="5121" max="5121" width="5.5703125" style="176" customWidth="1"/>
    <col min="5122" max="5122" width="43.7109375" style="176" customWidth="1"/>
    <col min="5123" max="5123" width="0" style="176" hidden="1" customWidth="1"/>
    <col min="5124" max="5125" width="13.42578125" style="176" customWidth="1"/>
    <col min="5126" max="5132" width="10.7109375" style="176" customWidth="1"/>
    <col min="5133" max="5134" width="9.28515625" style="176" customWidth="1"/>
    <col min="5135" max="5135" width="10.42578125" style="176" customWidth="1"/>
    <col min="5136" max="5137" width="9.28515625" style="176" customWidth="1"/>
    <col min="5138" max="5138" width="9.140625" style="176"/>
    <col min="5139" max="5139" width="9.85546875" style="176" bestFit="1" customWidth="1"/>
    <col min="5140" max="5376" width="9.140625" style="176"/>
    <col min="5377" max="5377" width="5.5703125" style="176" customWidth="1"/>
    <col min="5378" max="5378" width="43.7109375" style="176" customWidth="1"/>
    <col min="5379" max="5379" width="0" style="176" hidden="1" customWidth="1"/>
    <col min="5380" max="5381" width="13.42578125" style="176" customWidth="1"/>
    <col min="5382" max="5388" width="10.7109375" style="176" customWidth="1"/>
    <col min="5389" max="5390" width="9.28515625" style="176" customWidth="1"/>
    <col min="5391" max="5391" width="10.42578125" style="176" customWidth="1"/>
    <col min="5392" max="5393" width="9.28515625" style="176" customWidth="1"/>
    <col min="5394" max="5394" width="9.140625" style="176"/>
    <col min="5395" max="5395" width="9.85546875" style="176" bestFit="1" customWidth="1"/>
    <col min="5396" max="5632" width="9.140625" style="176"/>
    <col min="5633" max="5633" width="5.5703125" style="176" customWidth="1"/>
    <col min="5634" max="5634" width="43.7109375" style="176" customWidth="1"/>
    <col min="5635" max="5635" width="0" style="176" hidden="1" customWidth="1"/>
    <col min="5636" max="5637" width="13.42578125" style="176" customWidth="1"/>
    <col min="5638" max="5644" width="10.7109375" style="176" customWidth="1"/>
    <col min="5645" max="5646" width="9.28515625" style="176" customWidth="1"/>
    <col min="5647" max="5647" width="10.42578125" style="176" customWidth="1"/>
    <col min="5648" max="5649" width="9.28515625" style="176" customWidth="1"/>
    <col min="5650" max="5650" width="9.140625" style="176"/>
    <col min="5651" max="5651" width="9.85546875" style="176" bestFit="1" customWidth="1"/>
    <col min="5652" max="5888" width="9.140625" style="176"/>
    <col min="5889" max="5889" width="5.5703125" style="176" customWidth="1"/>
    <col min="5890" max="5890" width="43.7109375" style="176" customWidth="1"/>
    <col min="5891" max="5891" width="0" style="176" hidden="1" customWidth="1"/>
    <col min="5892" max="5893" width="13.42578125" style="176" customWidth="1"/>
    <col min="5894" max="5900" width="10.7109375" style="176" customWidth="1"/>
    <col min="5901" max="5902" width="9.28515625" style="176" customWidth="1"/>
    <col min="5903" max="5903" width="10.42578125" style="176" customWidth="1"/>
    <col min="5904" max="5905" width="9.28515625" style="176" customWidth="1"/>
    <col min="5906" max="5906" width="9.140625" style="176"/>
    <col min="5907" max="5907" width="9.85546875" style="176" bestFit="1" customWidth="1"/>
    <col min="5908" max="6144" width="9.140625" style="176"/>
    <col min="6145" max="6145" width="5.5703125" style="176" customWidth="1"/>
    <col min="6146" max="6146" width="43.7109375" style="176" customWidth="1"/>
    <col min="6147" max="6147" width="0" style="176" hidden="1" customWidth="1"/>
    <col min="6148" max="6149" width="13.42578125" style="176" customWidth="1"/>
    <col min="6150" max="6156" width="10.7109375" style="176" customWidth="1"/>
    <col min="6157" max="6158" width="9.28515625" style="176" customWidth="1"/>
    <col min="6159" max="6159" width="10.42578125" style="176" customWidth="1"/>
    <col min="6160" max="6161" width="9.28515625" style="176" customWidth="1"/>
    <col min="6162" max="6162" width="9.140625" style="176"/>
    <col min="6163" max="6163" width="9.85546875" style="176" bestFit="1" customWidth="1"/>
    <col min="6164" max="6400" width="9.140625" style="176"/>
    <col min="6401" max="6401" width="5.5703125" style="176" customWidth="1"/>
    <col min="6402" max="6402" width="43.7109375" style="176" customWidth="1"/>
    <col min="6403" max="6403" width="0" style="176" hidden="1" customWidth="1"/>
    <col min="6404" max="6405" width="13.42578125" style="176" customWidth="1"/>
    <col min="6406" max="6412" width="10.7109375" style="176" customWidth="1"/>
    <col min="6413" max="6414" width="9.28515625" style="176" customWidth="1"/>
    <col min="6415" max="6415" width="10.42578125" style="176" customWidth="1"/>
    <col min="6416" max="6417" width="9.28515625" style="176" customWidth="1"/>
    <col min="6418" max="6418" width="9.140625" style="176"/>
    <col min="6419" max="6419" width="9.85546875" style="176" bestFit="1" customWidth="1"/>
    <col min="6420" max="6656" width="9.140625" style="176"/>
    <col min="6657" max="6657" width="5.5703125" style="176" customWidth="1"/>
    <col min="6658" max="6658" width="43.7109375" style="176" customWidth="1"/>
    <col min="6659" max="6659" width="0" style="176" hidden="1" customWidth="1"/>
    <col min="6660" max="6661" width="13.42578125" style="176" customWidth="1"/>
    <col min="6662" max="6668" width="10.7109375" style="176" customWidth="1"/>
    <col min="6669" max="6670" width="9.28515625" style="176" customWidth="1"/>
    <col min="6671" max="6671" width="10.42578125" style="176" customWidth="1"/>
    <col min="6672" max="6673" width="9.28515625" style="176" customWidth="1"/>
    <col min="6674" max="6674" width="9.140625" style="176"/>
    <col min="6675" max="6675" width="9.85546875" style="176" bestFit="1" customWidth="1"/>
    <col min="6676" max="6912" width="9.140625" style="176"/>
    <col min="6913" max="6913" width="5.5703125" style="176" customWidth="1"/>
    <col min="6914" max="6914" width="43.7109375" style="176" customWidth="1"/>
    <col min="6915" max="6915" width="0" style="176" hidden="1" customWidth="1"/>
    <col min="6916" max="6917" width="13.42578125" style="176" customWidth="1"/>
    <col min="6918" max="6924" width="10.7109375" style="176" customWidth="1"/>
    <col min="6925" max="6926" width="9.28515625" style="176" customWidth="1"/>
    <col min="6927" max="6927" width="10.42578125" style="176" customWidth="1"/>
    <col min="6928" max="6929" width="9.28515625" style="176" customWidth="1"/>
    <col min="6930" max="6930" width="9.140625" style="176"/>
    <col min="6931" max="6931" width="9.85546875" style="176" bestFit="1" customWidth="1"/>
    <col min="6932" max="7168" width="9.140625" style="176"/>
    <col min="7169" max="7169" width="5.5703125" style="176" customWidth="1"/>
    <col min="7170" max="7170" width="43.7109375" style="176" customWidth="1"/>
    <col min="7171" max="7171" width="0" style="176" hidden="1" customWidth="1"/>
    <col min="7172" max="7173" width="13.42578125" style="176" customWidth="1"/>
    <col min="7174" max="7180" width="10.7109375" style="176" customWidth="1"/>
    <col min="7181" max="7182" width="9.28515625" style="176" customWidth="1"/>
    <col min="7183" max="7183" width="10.42578125" style="176" customWidth="1"/>
    <col min="7184" max="7185" width="9.28515625" style="176" customWidth="1"/>
    <col min="7186" max="7186" width="9.140625" style="176"/>
    <col min="7187" max="7187" width="9.85546875" style="176" bestFit="1" customWidth="1"/>
    <col min="7188" max="7424" width="9.140625" style="176"/>
    <col min="7425" max="7425" width="5.5703125" style="176" customWidth="1"/>
    <col min="7426" max="7426" width="43.7109375" style="176" customWidth="1"/>
    <col min="7427" max="7427" width="0" style="176" hidden="1" customWidth="1"/>
    <col min="7428" max="7429" width="13.42578125" style="176" customWidth="1"/>
    <col min="7430" max="7436" width="10.7109375" style="176" customWidth="1"/>
    <col min="7437" max="7438" width="9.28515625" style="176" customWidth="1"/>
    <col min="7439" max="7439" width="10.42578125" style="176" customWidth="1"/>
    <col min="7440" max="7441" width="9.28515625" style="176" customWidth="1"/>
    <col min="7442" max="7442" width="9.140625" style="176"/>
    <col min="7443" max="7443" width="9.85546875" style="176" bestFit="1" customWidth="1"/>
    <col min="7444" max="7680" width="9.140625" style="176"/>
    <col min="7681" max="7681" width="5.5703125" style="176" customWidth="1"/>
    <col min="7682" max="7682" width="43.7109375" style="176" customWidth="1"/>
    <col min="7683" max="7683" width="0" style="176" hidden="1" customWidth="1"/>
    <col min="7684" max="7685" width="13.42578125" style="176" customWidth="1"/>
    <col min="7686" max="7692" width="10.7109375" style="176" customWidth="1"/>
    <col min="7693" max="7694" width="9.28515625" style="176" customWidth="1"/>
    <col min="7695" max="7695" width="10.42578125" style="176" customWidth="1"/>
    <col min="7696" max="7697" width="9.28515625" style="176" customWidth="1"/>
    <col min="7698" max="7698" width="9.140625" style="176"/>
    <col min="7699" max="7699" width="9.85546875" style="176" bestFit="1" customWidth="1"/>
    <col min="7700" max="7936" width="9.140625" style="176"/>
    <col min="7937" max="7937" width="5.5703125" style="176" customWidth="1"/>
    <col min="7938" max="7938" width="43.7109375" style="176" customWidth="1"/>
    <col min="7939" max="7939" width="0" style="176" hidden="1" customWidth="1"/>
    <col min="7940" max="7941" width="13.42578125" style="176" customWidth="1"/>
    <col min="7942" max="7948" width="10.7109375" style="176" customWidth="1"/>
    <col min="7949" max="7950" width="9.28515625" style="176" customWidth="1"/>
    <col min="7951" max="7951" width="10.42578125" style="176" customWidth="1"/>
    <col min="7952" max="7953" width="9.28515625" style="176" customWidth="1"/>
    <col min="7954" max="7954" width="9.140625" style="176"/>
    <col min="7955" max="7955" width="9.85546875" style="176" bestFit="1" customWidth="1"/>
    <col min="7956" max="8192" width="9.140625" style="176"/>
    <col min="8193" max="8193" width="5.5703125" style="176" customWidth="1"/>
    <col min="8194" max="8194" width="43.7109375" style="176" customWidth="1"/>
    <col min="8195" max="8195" width="0" style="176" hidden="1" customWidth="1"/>
    <col min="8196" max="8197" width="13.42578125" style="176" customWidth="1"/>
    <col min="8198" max="8204" width="10.7109375" style="176" customWidth="1"/>
    <col min="8205" max="8206" width="9.28515625" style="176" customWidth="1"/>
    <col min="8207" max="8207" width="10.42578125" style="176" customWidth="1"/>
    <col min="8208" max="8209" width="9.28515625" style="176" customWidth="1"/>
    <col min="8210" max="8210" width="9.140625" style="176"/>
    <col min="8211" max="8211" width="9.85546875" style="176" bestFit="1" customWidth="1"/>
    <col min="8212" max="8448" width="9.140625" style="176"/>
    <col min="8449" max="8449" width="5.5703125" style="176" customWidth="1"/>
    <col min="8450" max="8450" width="43.7109375" style="176" customWidth="1"/>
    <col min="8451" max="8451" width="0" style="176" hidden="1" customWidth="1"/>
    <col min="8452" max="8453" width="13.42578125" style="176" customWidth="1"/>
    <col min="8454" max="8460" width="10.7109375" style="176" customWidth="1"/>
    <col min="8461" max="8462" width="9.28515625" style="176" customWidth="1"/>
    <col min="8463" max="8463" width="10.42578125" style="176" customWidth="1"/>
    <col min="8464" max="8465" width="9.28515625" style="176" customWidth="1"/>
    <col min="8466" max="8466" width="9.140625" style="176"/>
    <col min="8467" max="8467" width="9.85546875" style="176" bestFit="1" customWidth="1"/>
    <col min="8468" max="8704" width="9.140625" style="176"/>
    <col min="8705" max="8705" width="5.5703125" style="176" customWidth="1"/>
    <col min="8706" max="8706" width="43.7109375" style="176" customWidth="1"/>
    <col min="8707" max="8707" width="0" style="176" hidden="1" customWidth="1"/>
    <col min="8708" max="8709" width="13.42578125" style="176" customWidth="1"/>
    <col min="8710" max="8716" width="10.7109375" style="176" customWidth="1"/>
    <col min="8717" max="8718" width="9.28515625" style="176" customWidth="1"/>
    <col min="8719" max="8719" width="10.42578125" style="176" customWidth="1"/>
    <col min="8720" max="8721" width="9.28515625" style="176" customWidth="1"/>
    <col min="8722" max="8722" width="9.140625" style="176"/>
    <col min="8723" max="8723" width="9.85546875" style="176" bestFit="1" customWidth="1"/>
    <col min="8724" max="8960" width="9.140625" style="176"/>
    <col min="8961" max="8961" width="5.5703125" style="176" customWidth="1"/>
    <col min="8962" max="8962" width="43.7109375" style="176" customWidth="1"/>
    <col min="8963" max="8963" width="0" style="176" hidden="1" customWidth="1"/>
    <col min="8964" max="8965" width="13.42578125" style="176" customWidth="1"/>
    <col min="8966" max="8972" width="10.7109375" style="176" customWidth="1"/>
    <col min="8973" max="8974" width="9.28515625" style="176" customWidth="1"/>
    <col min="8975" max="8975" width="10.42578125" style="176" customWidth="1"/>
    <col min="8976" max="8977" width="9.28515625" style="176" customWidth="1"/>
    <col min="8978" max="8978" width="9.140625" style="176"/>
    <col min="8979" max="8979" width="9.85546875" style="176" bestFit="1" customWidth="1"/>
    <col min="8980" max="9216" width="9.140625" style="176"/>
    <col min="9217" max="9217" width="5.5703125" style="176" customWidth="1"/>
    <col min="9218" max="9218" width="43.7109375" style="176" customWidth="1"/>
    <col min="9219" max="9219" width="0" style="176" hidden="1" customWidth="1"/>
    <col min="9220" max="9221" width="13.42578125" style="176" customWidth="1"/>
    <col min="9222" max="9228" width="10.7109375" style="176" customWidth="1"/>
    <col min="9229" max="9230" width="9.28515625" style="176" customWidth="1"/>
    <col min="9231" max="9231" width="10.42578125" style="176" customWidth="1"/>
    <col min="9232" max="9233" width="9.28515625" style="176" customWidth="1"/>
    <col min="9234" max="9234" width="9.140625" style="176"/>
    <col min="9235" max="9235" width="9.85546875" style="176" bestFit="1" customWidth="1"/>
    <col min="9236" max="9472" width="9.140625" style="176"/>
    <col min="9473" max="9473" width="5.5703125" style="176" customWidth="1"/>
    <col min="9474" max="9474" width="43.7109375" style="176" customWidth="1"/>
    <col min="9475" max="9475" width="0" style="176" hidden="1" customWidth="1"/>
    <col min="9476" max="9477" width="13.42578125" style="176" customWidth="1"/>
    <col min="9478" max="9484" width="10.7109375" style="176" customWidth="1"/>
    <col min="9485" max="9486" width="9.28515625" style="176" customWidth="1"/>
    <col min="9487" max="9487" width="10.42578125" style="176" customWidth="1"/>
    <col min="9488" max="9489" width="9.28515625" style="176" customWidth="1"/>
    <col min="9490" max="9490" width="9.140625" style="176"/>
    <col min="9491" max="9491" width="9.85546875" style="176" bestFit="1" customWidth="1"/>
    <col min="9492" max="9728" width="9.140625" style="176"/>
    <col min="9729" max="9729" width="5.5703125" style="176" customWidth="1"/>
    <col min="9730" max="9730" width="43.7109375" style="176" customWidth="1"/>
    <col min="9731" max="9731" width="0" style="176" hidden="1" customWidth="1"/>
    <col min="9732" max="9733" width="13.42578125" style="176" customWidth="1"/>
    <col min="9734" max="9740" width="10.7109375" style="176" customWidth="1"/>
    <col min="9741" max="9742" width="9.28515625" style="176" customWidth="1"/>
    <col min="9743" max="9743" width="10.42578125" style="176" customWidth="1"/>
    <col min="9744" max="9745" width="9.28515625" style="176" customWidth="1"/>
    <col min="9746" max="9746" width="9.140625" style="176"/>
    <col min="9747" max="9747" width="9.85546875" style="176" bestFit="1" customWidth="1"/>
    <col min="9748" max="9984" width="9.140625" style="176"/>
    <col min="9985" max="9985" width="5.5703125" style="176" customWidth="1"/>
    <col min="9986" max="9986" width="43.7109375" style="176" customWidth="1"/>
    <col min="9987" max="9987" width="0" style="176" hidden="1" customWidth="1"/>
    <col min="9988" max="9989" width="13.42578125" style="176" customWidth="1"/>
    <col min="9990" max="9996" width="10.7109375" style="176" customWidth="1"/>
    <col min="9997" max="9998" width="9.28515625" style="176" customWidth="1"/>
    <col min="9999" max="9999" width="10.42578125" style="176" customWidth="1"/>
    <col min="10000" max="10001" width="9.28515625" style="176" customWidth="1"/>
    <col min="10002" max="10002" width="9.140625" style="176"/>
    <col min="10003" max="10003" width="9.85546875" style="176" bestFit="1" customWidth="1"/>
    <col min="10004" max="10240" width="9.140625" style="176"/>
    <col min="10241" max="10241" width="5.5703125" style="176" customWidth="1"/>
    <col min="10242" max="10242" width="43.7109375" style="176" customWidth="1"/>
    <col min="10243" max="10243" width="0" style="176" hidden="1" customWidth="1"/>
    <col min="10244" max="10245" width="13.42578125" style="176" customWidth="1"/>
    <col min="10246" max="10252" width="10.7109375" style="176" customWidth="1"/>
    <col min="10253" max="10254" width="9.28515625" style="176" customWidth="1"/>
    <col min="10255" max="10255" width="10.42578125" style="176" customWidth="1"/>
    <col min="10256" max="10257" width="9.28515625" style="176" customWidth="1"/>
    <col min="10258" max="10258" width="9.140625" style="176"/>
    <col min="10259" max="10259" width="9.85546875" style="176" bestFit="1" customWidth="1"/>
    <col min="10260" max="10496" width="9.140625" style="176"/>
    <col min="10497" max="10497" width="5.5703125" style="176" customWidth="1"/>
    <col min="10498" max="10498" width="43.7109375" style="176" customWidth="1"/>
    <col min="10499" max="10499" width="0" style="176" hidden="1" customWidth="1"/>
    <col min="10500" max="10501" width="13.42578125" style="176" customWidth="1"/>
    <col min="10502" max="10508" width="10.7109375" style="176" customWidth="1"/>
    <col min="10509" max="10510" width="9.28515625" style="176" customWidth="1"/>
    <col min="10511" max="10511" width="10.42578125" style="176" customWidth="1"/>
    <col min="10512" max="10513" width="9.28515625" style="176" customWidth="1"/>
    <col min="10514" max="10514" width="9.140625" style="176"/>
    <col min="10515" max="10515" width="9.85546875" style="176" bestFit="1" customWidth="1"/>
    <col min="10516" max="10752" width="9.140625" style="176"/>
    <col min="10753" max="10753" width="5.5703125" style="176" customWidth="1"/>
    <col min="10754" max="10754" width="43.7109375" style="176" customWidth="1"/>
    <col min="10755" max="10755" width="0" style="176" hidden="1" customWidth="1"/>
    <col min="10756" max="10757" width="13.42578125" style="176" customWidth="1"/>
    <col min="10758" max="10764" width="10.7109375" style="176" customWidth="1"/>
    <col min="10765" max="10766" width="9.28515625" style="176" customWidth="1"/>
    <col min="10767" max="10767" width="10.42578125" style="176" customWidth="1"/>
    <col min="10768" max="10769" width="9.28515625" style="176" customWidth="1"/>
    <col min="10770" max="10770" width="9.140625" style="176"/>
    <col min="10771" max="10771" width="9.85546875" style="176" bestFit="1" customWidth="1"/>
    <col min="10772" max="11008" width="9.140625" style="176"/>
    <col min="11009" max="11009" width="5.5703125" style="176" customWidth="1"/>
    <col min="11010" max="11010" width="43.7109375" style="176" customWidth="1"/>
    <col min="11011" max="11011" width="0" style="176" hidden="1" customWidth="1"/>
    <col min="11012" max="11013" width="13.42578125" style="176" customWidth="1"/>
    <col min="11014" max="11020" width="10.7109375" style="176" customWidth="1"/>
    <col min="11021" max="11022" width="9.28515625" style="176" customWidth="1"/>
    <col min="11023" max="11023" width="10.42578125" style="176" customWidth="1"/>
    <col min="11024" max="11025" width="9.28515625" style="176" customWidth="1"/>
    <col min="11026" max="11026" width="9.140625" style="176"/>
    <col min="11027" max="11027" width="9.85546875" style="176" bestFit="1" customWidth="1"/>
    <col min="11028" max="11264" width="9.140625" style="176"/>
    <col min="11265" max="11265" width="5.5703125" style="176" customWidth="1"/>
    <col min="11266" max="11266" width="43.7109375" style="176" customWidth="1"/>
    <col min="11267" max="11267" width="0" style="176" hidden="1" customWidth="1"/>
    <col min="11268" max="11269" width="13.42578125" style="176" customWidth="1"/>
    <col min="11270" max="11276" width="10.7109375" style="176" customWidth="1"/>
    <col min="11277" max="11278" width="9.28515625" style="176" customWidth="1"/>
    <col min="11279" max="11279" width="10.42578125" style="176" customWidth="1"/>
    <col min="11280" max="11281" width="9.28515625" style="176" customWidth="1"/>
    <col min="11282" max="11282" width="9.140625" style="176"/>
    <col min="11283" max="11283" width="9.85546875" style="176" bestFit="1" customWidth="1"/>
    <col min="11284" max="11520" width="9.140625" style="176"/>
    <col min="11521" max="11521" width="5.5703125" style="176" customWidth="1"/>
    <col min="11522" max="11522" width="43.7109375" style="176" customWidth="1"/>
    <col min="11523" max="11523" width="0" style="176" hidden="1" customWidth="1"/>
    <col min="11524" max="11525" width="13.42578125" style="176" customWidth="1"/>
    <col min="11526" max="11532" width="10.7109375" style="176" customWidth="1"/>
    <col min="11533" max="11534" width="9.28515625" style="176" customWidth="1"/>
    <col min="11535" max="11535" width="10.42578125" style="176" customWidth="1"/>
    <col min="11536" max="11537" width="9.28515625" style="176" customWidth="1"/>
    <col min="11538" max="11538" width="9.140625" style="176"/>
    <col min="11539" max="11539" width="9.85546875" style="176" bestFit="1" customWidth="1"/>
    <col min="11540" max="11776" width="9.140625" style="176"/>
    <col min="11777" max="11777" width="5.5703125" style="176" customWidth="1"/>
    <col min="11778" max="11778" width="43.7109375" style="176" customWidth="1"/>
    <col min="11779" max="11779" width="0" style="176" hidden="1" customWidth="1"/>
    <col min="11780" max="11781" width="13.42578125" style="176" customWidth="1"/>
    <col min="11782" max="11788" width="10.7109375" style="176" customWidth="1"/>
    <col min="11789" max="11790" width="9.28515625" style="176" customWidth="1"/>
    <col min="11791" max="11791" width="10.42578125" style="176" customWidth="1"/>
    <col min="11792" max="11793" width="9.28515625" style="176" customWidth="1"/>
    <col min="11794" max="11794" width="9.140625" style="176"/>
    <col min="11795" max="11795" width="9.85546875" style="176" bestFit="1" customWidth="1"/>
    <col min="11796" max="12032" width="9.140625" style="176"/>
    <col min="12033" max="12033" width="5.5703125" style="176" customWidth="1"/>
    <col min="12034" max="12034" width="43.7109375" style="176" customWidth="1"/>
    <col min="12035" max="12035" width="0" style="176" hidden="1" customWidth="1"/>
    <col min="12036" max="12037" width="13.42578125" style="176" customWidth="1"/>
    <col min="12038" max="12044" width="10.7109375" style="176" customWidth="1"/>
    <col min="12045" max="12046" width="9.28515625" style="176" customWidth="1"/>
    <col min="12047" max="12047" width="10.42578125" style="176" customWidth="1"/>
    <col min="12048" max="12049" width="9.28515625" style="176" customWidth="1"/>
    <col min="12050" max="12050" width="9.140625" style="176"/>
    <col min="12051" max="12051" width="9.85546875" style="176" bestFit="1" customWidth="1"/>
    <col min="12052" max="12288" width="9.140625" style="176"/>
    <col min="12289" max="12289" width="5.5703125" style="176" customWidth="1"/>
    <col min="12290" max="12290" width="43.7109375" style="176" customWidth="1"/>
    <col min="12291" max="12291" width="0" style="176" hidden="1" customWidth="1"/>
    <col min="12292" max="12293" width="13.42578125" style="176" customWidth="1"/>
    <col min="12294" max="12300" width="10.7109375" style="176" customWidth="1"/>
    <col min="12301" max="12302" width="9.28515625" style="176" customWidth="1"/>
    <col min="12303" max="12303" width="10.42578125" style="176" customWidth="1"/>
    <col min="12304" max="12305" width="9.28515625" style="176" customWidth="1"/>
    <col min="12306" max="12306" width="9.140625" style="176"/>
    <col min="12307" max="12307" width="9.85546875" style="176" bestFit="1" customWidth="1"/>
    <col min="12308" max="12544" width="9.140625" style="176"/>
    <col min="12545" max="12545" width="5.5703125" style="176" customWidth="1"/>
    <col min="12546" max="12546" width="43.7109375" style="176" customWidth="1"/>
    <col min="12547" max="12547" width="0" style="176" hidden="1" customWidth="1"/>
    <col min="12548" max="12549" width="13.42578125" style="176" customWidth="1"/>
    <col min="12550" max="12556" width="10.7109375" style="176" customWidth="1"/>
    <col min="12557" max="12558" width="9.28515625" style="176" customWidth="1"/>
    <col min="12559" max="12559" width="10.42578125" style="176" customWidth="1"/>
    <col min="12560" max="12561" width="9.28515625" style="176" customWidth="1"/>
    <col min="12562" max="12562" width="9.140625" style="176"/>
    <col min="12563" max="12563" width="9.85546875" style="176" bestFit="1" customWidth="1"/>
    <col min="12564" max="12800" width="9.140625" style="176"/>
    <col min="12801" max="12801" width="5.5703125" style="176" customWidth="1"/>
    <col min="12802" max="12802" width="43.7109375" style="176" customWidth="1"/>
    <col min="12803" max="12803" width="0" style="176" hidden="1" customWidth="1"/>
    <col min="12804" max="12805" width="13.42578125" style="176" customWidth="1"/>
    <col min="12806" max="12812" width="10.7109375" style="176" customWidth="1"/>
    <col min="12813" max="12814" width="9.28515625" style="176" customWidth="1"/>
    <col min="12815" max="12815" width="10.42578125" style="176" customWidth="1"/>
    <col min="12816" max="12817" width="9.28515625" style="176" customWidth="1"/>
    <col min="12818" max="12818" width="9.140625" style="176"/>
    <col min="12819" max="12819" width="9.85546875" style="176" bestFit="1" customWidth="1"/>
    <col min="12820" max="13056" width="9.140625" style="176"/>
    <col min="13057" max="13057" width="5.5703125" style="176" customWidth="1"/>
    <col min="13058" max="13058" width="43.7109375" style="176" customWidth="1"/>
    <col min="13059" max="13059" width="0" style="176" hidden="1" customWidth="1"/>
    <col min="13060" max="13061" width="13.42578125" style="176" customWidth="1"/>
    <col min="13062" max="13068" width="10.7109375" style="176" customWidth="1"/>
    <col min="13069" max="13070" width="9.28515625" style="176" customWidth="1"/>
    <col min="13071" max="13071" width="10.42578125" style="176" customWidth="1"/>
    <col min="13072" max="13073" width="9.28515625" style="176" customWidth="1"/>
    <col min="13074" max="13074" width="9.140625" style="176"/>
    <col min="13075" max="13075" width="9.85546875" style="176" bestFit="1" customWidth="1"/>
    <col min="13076" max="13312" width="9.140625" style="176"/>
    <col min="13313" max="13313" width="5.5703125" style="176" customWidth="1"/>
    <col min="13314" max="13314" width="43.7109375" style="176" customWidth="1"/>
    <col min="13315" max="13315" width="0" style="176" hidden="1" customWidth="1"/>
    <col min="13316" max="13317" width="13.42578125" style="176" customWidth="1"/>
    <col min="13318" max="13324" width="10.7109375" style="176" customWidth="1"/>
    <col min="13325" max="13326" width="9.28515625" style="176" customWidth="1"/>
    <col min="13327" max="13327" width="10.42578125" style="176" customWidth="1"/>
    <col min="13328" max="13329" width="9.28515625" style="176" customWidth="1"/>
    <col min="13330" max="13330" width="9.140625" style="176"/>
    <col min="13331" max="13331" width="9.85546875" style="176" bestFit="1" customWidth="1"/>
    <col min="13332" max="13568" width="9.140625" style="176"/>
    <col min="13569" max="13569" width="5.5703125" style="176" customWidth="1"/>
    <col min="13570" max="13570" width="43.7109375" style="176" customWidth="1"/>
    <col min="13571" max="13571" width="0" style="176" hidden="1" customWidth="1"/>
    <col min="13572" max="13573" width="13.42578125" style="176" customWidth="1"/>
    <col min="13574" max="13580" width="10.7109375" style="176" customWidth="1"/>
    <col min="13581" max="13582" width="9.28515625" style="176" customWidth="1"/>
    <col min="13583" max="13583" width="10.42578125" style="176" customWidth="1"/>
    <col min="13584" max="13585" width="9.28515625" style="176" customWidth="1"/>
    <col min="13586" max="13586" width="9.140625" style="176"/>
    <col min="13587" max="13587" width="9.85546875" style="176" bestFit="1" customWidth="1"/>
    <col min="13588" max="13824" width="9.140625" style="176"/>
    <col min="13825" max="13825" width="5.5703125" style="176" customWidth="1"/>
    <col min="13826" max="13826" width="43.7109375" style="176" customWidth="1"/>
    <col min="13827" max="13827" width="0" style="176" hidden="1" customWidth="1"/>
    <col min="13828" max="13829" width="13.42578125" style="176" customWidth="1"/>
    <col min="13830" max="13836" width="10.7109375" style="176" customWidth="1"/>
    <col min="13837" max="13838" width="9.28515625" style="176" customWidth="1"/>
    <col min="13839" max="13839" width="10.42578125" style="176" customWidth="1"/>
    <col min="13840" max="13841" width="9.28515625" style="176" customWidth="1"/>
    <col min="13842" max="13842" width="9.140625" style="176"/>
    <col min="13843" max="13843" width="9.85546875" style="176" bestFit="1" customWidth="1"/>
    <col min="13844" max="14080" width="9.140625" style="176"/>
    <col min="14081" max="14081" width="5.5703125" style="176" customWidth="1"/>
    <col min="14082" max="14082" width="43.7109375" style="176" customWidth="1"/>
    <col min="14083" max="14083" width="0" style="176" hidden="1" customWidth="1"/>
    <col min="14084" max="14085" width="13.42578125" style="176" customWidth="1"/>
    <col min="14086" max="14092" width="10.7109375" style="176" customWidth="1"/>
    <col min="14093" max="14094" width="9.28515625" style="176" customWidth="1"/>
    <col min="14095" max="14095" width="10.42578125" style="176" customWidth="1"/>
    <col min="14096" max="14097" width="9.28515625" style="176" customWidth="1"/>
    <col min="14098" max="14098" width="9.140625" style="176"/>
    <col min="14099" max="14099" width="9.85546875" style="176" bestFit="1" customWidth="1"/>
    <col min="14100" max="14336" width="9.140625" style="176"/>
    <col min="14337" max="14337" width="5.5703125" style="176" customWidth="1"/>
    <col min="14338" max="14338" width="43.7109375" style="176" customWidth="1"/>
    <col min="14339" max="14339" width="0" style="176" hidden="1" customWidth="1"/>
    <col min="14340" max="14341" width="13.42578125" style="176" customWidth="1"/>
    <col min="14342" max="14348" width="10.7109375" style="176" customWidth="1"/>
    <col min="14349" max="14350" width="9.28515625" style="176" customWidth="1"/>
    <col min="14351" max="14351" width="10.42578125" style="176" customWidth="1"/>
    <col min="14352" max="14353" width="9.28515625" style="176" customWidth="1"/>
    <col min="14354" max="14354" width="9.140625" style="176"/>
    <col min="14355" max="14355" width="9.85546875" style="176" bestFit="1" customWidth="1"/>
    <col min="14356" max="14592" width="9.140625" style="176"/>
    <col min="14593" max="14593" width="5.5703125" style="176" customWidth="1"/>
    <col min="14594" max="14594" width="43.7109375" style="176" customWidth="1"/>
    <col min="14595" max="14595" width="0" style="176" hidden="1" customWidth="1"/>
    <col min="14596" max="14597" width="13.42578125" style="176" customWidth="1"/>
    <col min="14598" max="14604" width="10.7109375" style="176" customWidth="1"/>
    <col min="14605" max="14606" width="9.28515625" style="176" customWidth="1"/>
    <col min="14607" max="14607" width="10.42578125" style="176" customWidth="1"/>
    <col min="14608" max="14609" width="9.28515625" style="176" customWidth="1"/>
    <col min="14610" max="14610" width="9.140625" style="176"/>
    <col min="14611" max="14611" width="9.85546875" style="176" bestFit="1" customWidth="1"/>
    <col min="14612" max="14848" width="9.140625" style="176"/>
    <col min="14849" max="14849" width="5.5703125" style="176" customWidth="1"/>
    <col min="14850" max="14850" width="43.7109375" style="176" customWidth="1"/>
    <col min="14851" max="14851" width="0" style="176" hidden="1" customWidth="1"/>
    <col min="14852" max="14853" width="13.42578125" style="176" customWidth="1"/>
    <col min="14854" max="14860" width="10.7109375" style="176" customWidth="1"/>
    <col min="14861" max="14862" width="9.28515625" style="176" customWidth="1"/>
    <col min="14863" max="14863" width="10.42578125" style="176" customWidth="1"/>
    <col min="14864" max="14865" width="9.28515625" style="176" customWidth="1"/>
    <col min="14866" max="14866" width="9.140625" style="176"/>
    <col min="14867" max="14867" width="9.85546875" style="176" bestFit="1" customWidth="1"/>
    <col min="14868" max="15104" width="9.140625" style="176"/>
    <col min="15105" max="15105" width="5.5703125" style="176" customWidth="1"/>
    <col min="15106" max="15106" width="43.7109375" style="176" customWidth="1"/>
    <col min="15107" max="15107" width="0" style="176" hidden="1" customWidth="1"/>
    <col min="15108" max="15109" width="13.42578125" style="176" customWidth="1"/>
    <col min="15110" max="15116" width="10.7109375" style="176" customWidth="1"/>
    <col min="15117" max="15118" width="9.28515625" style="176" customWidth="1"/>
    <col min="15119" max="15119" width="10.42578125" style="176" customWidth="1"/>
    <col min="15120" max="15121" width="9.28515625" style="176" customWidth="1"/>
    <col min="15122" max="15122" width="9.140625" style="176"/>
    <col min="15123" max="15123" width="9.85546875" style="176" bestFit="1" customWidth="1"/>
    <col min="15124" max="15360" width="9.140625" style="176"/>
    <col min="15361" max="15361" width="5.5703125" style="176" customWidth="1"/>
    <col min="15362" max="15362" width="43.7109375" style="176" customWidth="1"/>
    <col min="15363" max="15363" width="0" style="176" hidden="1" customWidth="1"/>
    <col min="15364" max="15365" width="13.42578125" style="176" customWidth="1"/>
    <col min="15366" max="15372" width="10.7109375" style="176" customWidth="1"/>
    <col min="15373" max="15374" width="9.28515625" style="176" customWidth="1"/>
    <col min="15375" max="15375" width="10.42578125" style="176" customWidth="1"/>
    <col min="15376" max="15377" width="9.28515625" style="176" customWidth="1"/>
    <col min="15378" max="15378" width="9.140625" style="176"/>
    <col min="15379" max="15379" width="9.85546875" style="176" bestFit="1" customWidth="1"/>
    <col min="15380" max="15616" width="9.140625" style="176"/>
    <col min="15617" max="15617" width="5.5703125" style="176" customWidth="1"/>
    <col min="15618" max="15618" width="43.7109375" style="176" customWidth="1"/>
    <col min="15619" max="15619" width="0" style="176" hidden="1" customWidth="1"/>
    <col min="15620" max="15621" width="13.42578125" style="176" customWidth="1"/>
    <col min="15622" max="15628" width="10.7109375" style="176" customWidth="1"/>
    <col min="15629" max="15630" width="9.28515625" style="176" customWidth="1"/>
    <col min="15631" max="15631" width="10.42578125" style="176" customWidth="1"/>
    <col min="15632" max="15633" width="9.28515625" style="176" customWidth="1"/>
    <col min="15634" max="15634" width="9.140625" style="176"/>
    <col min="15635" max="15635" width="9.85546875" style="176" bestFit="1" customWidth="1"/>
    <col min="15636" max="15872" width="9.140625" style="176"/>
    <col min="15873" max="15873" width="5.5703125" style="176" customWidth="1"/>
    <col min="15874" max="15874" width="43.7109375" style="176" customWidth="1"/>
    <col min="15875" max="15875" width="0" style="176" hidden="1" customWidth="1"/>
    <col min="15876" max="15877" width="13.42578125" style="176" customWidth="1"/>
    <col min="15878" max="15884" width="10.7109375" style="176" customWidth="1"/>
    <col min="15885" max="15886" width="9.28515625" style="176" customWidth="1"/>
    <col min="15887" max="15887" width="10.42578125" style="176" customWidth="1"/>
    <col min="15888" max="15889" width="9.28515625" style="176" customWidth="1"/>
    <col min="15890" max="15890" width="9.140625" style="176"/>
    <col min="15891" max="15891" width="9.85546875" style="176" bestFit="1" customWidth="1"/>
    <col min="15892" max="16128" width="9.140625" style="176"/>
    <col min="16129" max="16129" width="5.5703125" style="176" customWidth="1"/>
    <col min="16130" max="16130" width="43.7109375" style="176" customWidth="1"/>
    <col min="16131" max="16131" width="0" style="176" hidden="1" customWidth="1"/>
    <col min="16132" max="16133" width="13.42578125" style="176" customWidth="1"/>
    <col min="16134" max="16140" width="10.7109375" style="176" customWidth="1"/>
    <col min="16141" max="16142" width="9.28515625" style="176" customWidth="1"/>
    <col min="16143" max="16143" width="10.42578125" style="176" customWidth="1"/>
    <col min="16144" max="16145" width="9.28515625" style="176" customWidth="1"/>
    <col min="16146" max="16146" width="9.140625" style="176"/>
    <col min="16147" max="16147" width="9.85546875" style="176" bestFit="1" customWidth="1"/>
    <col min="16148" max="16384" width="9.140625" style="176"/>
  </cols>
  <sheetData>
    <row r="1" spans="1:27" x14ac:dyDescent="0.25">
      <c r="A1" s="713" t="s">
        <v>824</v>
      </c>
      <c r="B1" s="713"/>
      <c r="C1" s="713"/>
      <c r="D1" s="713"/>
      <c r="E1" s="713"/>
      <c r="F1" s="713"/>
      <c r="G1" s="713"/>
      <c r="H1" s="713"/>
      <c r="I1" s="713"/>
      <c r="J1" s="713"/>
      <c r="K1" s="713"/>
      <c r="L1" s="713"/>
      <c r="M1" s="713"/>
      <c r="N1" s="713"/>
      <c r="O1" s="713"/>
      <c r="P1" s="713"/>
      <c r="Q1" s="713"/>
    </row>
    <row r="2" spans="1:27" x14ac:dyDescent="0.25">
      <c r="A2" s="704" t="s">
        <v>672</v>
      </c>
      <c r="B2" s="704"/>
      <c r="C2" s="704"/>
      <c r="D2" s="704"/>
      <c r="E2" s="704"/>
      <c r="F2" s="704"/>
      <c r="G2" s="704"/>
      <c r="H2" s="704"/>
      <c r="I2" s="704"/>
      <c r="J2" s="704"/>
      <c r="K2" s="704"/>
      <c r="L2" s="704"/>
      <c r="M2" s="704"/>
      <c r="N2" s="704"/>
      <c r="O2" s="704"/>
      <c r="P2" s="704"/>
      <c r="Q2" s="704"/>
    </row>
    <row r="3" spans="1:27" hidden="1" x14ac:dyDescent="0.25">
      <c r="A3" s="705" t="s">
        <v>595</v>
      </c>
      <c r="B3" s="705"/>
      <c r="C3" s="705"/>
      <c r="D3" s="705"/>
      <c r="E3" s="705"/>
      <c r="F3" s="705"/>
      <c r="G3" s="705"/>
      <c r="H3" s="705"/>
      <c r="I3" s="705"/>
      <c r="J3" s="705"/>
      <c r="K3" s="705"/>
      <c r="L3" s="705"/>
      <c r="M3" s="705"/>
      <c r="N3" s="705"/>
      <c r="O3" s="705"/>
      <c r="P3" s="705"/>
      <c r="Q3" s="705"/>
    </row>
    <row r="4" spans="1:27" x14ac:dyDescent="0.25">
      <c r="A4" s="682" t="s">
        <v>818</v>
      </c>
      <c r="B4" s="682"/>
      <c r="C4" s="682"/>
      <c r="D4" s="682"/>
      <c r="E4" s="682"/>
      <c r="F4" s="682"/>
      <c r="G4" s="682"/>
      <c r="H4" s="682"/>
      <c r="I4" s="682"/>
      <c r="J4" s="682"/>
      <c r="K4" s="682"/>
      <c r="L4" s="682"/>
      <c r="M4" s="682"/>
      <c r="N4" s="682"/>
      <c r="O4" s="682"/>
      <c r="P4" s="682"/>
      <c r="Q4" s="682"/>
    </row>
    <row r="5" spans="1:27" x14ac:dyDescent="0.25">
      <c r="A5" s="457"/>
      <c r="B5" s="457"/>
      <c r="C5" s="464"/>
      <c r="D5" s="457"/>
      <c r="E5" s="447"/>
      <c r="F5" s="447"/>
      <c r="G5" s="457"/>
      <c r="H5" s="457"/>
      <c r="I5" s="457"/>
      <c r="J5" s="457"/>
      <c r="K5" s="457"/>
      <c r="L5" s="457"/>
      <c r="M5" s="458"/>
      <c r="N5" s="458"/>
      <c r="O5" s="457"/>
      <c r="P5" s="457" t="s">
        <v>240</v>
      </c>
      <c r="Q5" s="457"/>
    </row>
    <row r="6" spans="1:27" s="358" customFormat="1" x14ac:dyDescent="0.25">
      <c r="A6" s="677" t="s">
        <v>29</v>
      </c>
      <c r="B6" s="677" t="s">
        <v>209</v>
      </c>
      <c r="C6" s="717" t="s">
        <v>419</v>
      </c>
      <c r="D6" s="719" t="s">
        <v>127</v>
      </c>
      <c r="E6" s="715" t="s">
        <v>14</v>
      </c>
      <c r="F6" s="715" t="s">
        <v>13</v>
      </c>
      <c r="G6" s="715" t="s">
        <v>241</v>
      </c>
      <c r="H6" s="715" t="s">
        <v>242</v>
      </c>
      <c r="I6" s="715" t="s">
        <v>39</v>
      </c>
      <c r="J6" s="715" t="s">
        <v>42</v>
      </c>
      <c r="K6" s="715" t="s">
        <v>38</v>
      </c>
      <c r="L6" s="715" t="s">
        <v>41</v>
      </c>
      <c r="M6" s="715" t="s">
        <v>40</v>
      </c>
      <c r="N6" s="715" t="s">
        <v>37</v>
      </c>
      <c r="O6" s="719" t="s">
        <v>36</v>
      </c>
      <c r="P6" s="715" t="s">
        <v>35</v>
      </c>
      <c r="Q6" s="715" t="s">
        <v>243</v>
      </c>
      <c r="R6" s="459"/>
      <c r="S6" s="459"/>
      <c r="T6" s="357"/>
      <c r="U6" s="357"/>
      <c r="V6" s="357"/>
      <c r="W6" s="357"/>
      <c r="X6" s="357"/>
      <c r="Y6" s="357"/>
      <c r="Z6" s="357"/>
      <c r="AA6" s="357"/>
    </row>
    <row r="7" spans="1:27" s="358" customFormat="1" x14ac:dyDescent="0.25">
      <c r="A7" s="678"/>
      <c r="B7" s="678"/>
      <c r="C7" s="718"/>
      <c r="D7" s="720"/>
      <c r="E7" s="716"/>
      <c r="F7" s="716"/>
      <c r="G7" s="716"/>
      <c r="H7" s="716"/>
      <c r="I7" s="716"/>
      <c r="J7" s="716"/>
      <c r="K7" s="716"/>
      <c r="L7" s="716"/>
      <c r="M7" s="716"/>
      <c r="N7" s="716"/>
      <c r="O7" s="720"/>
      <c r="P7" s="716"/>
      <c r="Q7" s="716"/>
      <c r="R7" s="459"/>
      <c r="S7" s="459"/>
      <c r="T7" s="357"/>
      <c r="U7" s="357"/>
      <c r="V7" s="357"/>
      <c r="W7" s="357"/>
      <c r="X7" s="357"/>
      <c r="Y7" s="357"/>
      <c r="Z7" s="357"/>
      <c r="AA7" s="357"/>
    </row>
    <row r="8" spans="1:27" s="148" customFormat="1" x14ac:dyDescent="0.25">
      <c r="A8" s="452" t="s">
        <v>22</v>
      </c>
      <c r="B8" s="452" t="s">
        <v>8</v>
      </c>
      <c r="C8" s="449"/>
      <c r="D8" s="452">
        <v>1</v>
      </c>
      <c r="E8" s="452">
        <v>2</v>
      </c>
      <c r="F8" s="452">
        <v>3</v>
      </c>
      <c r="G8" s="452">
        <v>4</v>
      </c>
      <c r="H8" s="452">
        <v>5</v>
      </c>
      <c r="I8" s="452">
        <v>6</v>
      </c>
      <c r="J8" s="452">
        <v>7</v>
      </c>
      <c r="K8" s="452">
        <v>8</v>
      </c>
      <c r="L8" s="452">
        <v>9</v>
      </c>
      <c r="M8" s="452">
        <v>10</v>
      </c>
      <c r="N8" s="452">
        <v>11</v>
      </c>
      <c r="O8" s="452">
        <v>12</v>
      </c>
      <c r="P8" s="452">
        <v>13</v>
      </c>
      <c r="Q8" s="452">
        <v>14</v>
      </c>
      <c r="R8" s="460"/>
      <c r="S8" s="446"/>
      <c r="T8" s="461"/>
      <c r="U8" s="461"/>
      <c r="V8" s="461"/>
      <c r="W8" s="461"/>
      <c r="X8" s="461"/>
      <c r="Y8" s="461"/>
      <c r="Z8" s="461"/>
      <c r="AA8" s="461"/>
    </row>
    <row r="9" spans="1:27" s="467" customFormat="1" hidden="1" x14ac:dyDescent="0.25">
      <c r="A9" s="455"/>
      <c r="B9" s="455" t="s">
        <v>100</v>
      </c>
      <c r="C9" s="454"/>
      <c r="D9" s="451">
        <f>D10</f>
        <v>323460.98</v>
      </c>
      <c r="E9" s="451">
        <f>E10</f>
        <v>323460.98</v>
      </c>
      <c r="F9" s="451">
        <f t="shared" ref="F9:Q9" si="0">F10+F19+F21+F26+F37+F39+F42+F44+F46+F50</f>
        <v>0</v>
      </c>
      <c r="G9" s="451">
        <f t="shared" si="0"/>
        <v>0</v>
      </c>
      <c r="H9" s="451">
        <f t="shared" si="0"/>
        <v>0</v>
      </c>
      <c r="I9" s="451">
        <f t="shared" si="0"/>
        <v>0</v>
      </c>
      <c r="J9" s="451">
        <f t="shared" si="0"/>
        <v>0</v>
      </c>
      <c r="K9" s="451">
        <f t="shared" si="0"/>
        <v>0</v>
      </c>
      <c r="L9" s="451">
        <f t="shared" si="0"/>
        <v>0</v>
      </c>
      <c r="M9" s="451">
        <f t="shared" si="0"/>
        <v>0</v>
      </c>
      <c r="N9" s="451">
        <f t="shared" si="0"/>
        <v>0</v>
      </c>
      <c r="O9" s="451">
        <f t="shared" si="0"/>
        <v>0</v>
      </c>
      <c r="P9" s="451">
        <f t="shared" si="0"/>
        <v>0</v>
      </c>
      <c r="Q9" s="451">
        <f t="shared" si="0"/>
        <v>0</v>
      </c>
      <c r="R9" s="450"/>
      <c r="S9" s="450"/>
      <c r="T9" s="448"/>
      <c r="U9" s="448"/>
      <c r="V9" s="448"/>
      <c r="W9" s="448"/>
      <c r="X9" s="448"/>
      <c r="Y9" s="448"/>
      <c r="Z9" s="448"/>
      <c r="AA9" s="448"/>
    </row>
    <row r="10" spans="1:27" s="467" customFormat="1" ht="31.5" hidden="1" x14ac:dyDescent="0.25">
      <c r="A10" s="455">
        <v>1</v>
      </c>
      <c r="B10" s="468" t="s">
        <v>342</v>
      </c>
      <c r="C10" s="454"/>
      <c r="D10" s="451">
        <f>D11</f>
        <v>323460.98</v>
      </c>
      <c r="E10" s="451">
        <f>E11</f>
        <v>323460.98</v>
      </c>
      <c r="F10" s="451">
        <f t="shared" ref="F10:Q10" si="1">F11+F17</f>
        <v>0</v>
      </c>
      <c r="G10" s="451">
        <f t="shared" si="1"/>
        <v>0</v>
      </c>
      <c r="H10" s="451">
        <f t="shared" si="1"/>
        <v>0</v>
      </c>
      <c r="I10" s="451">
        <f t="shared" si="1"/>
        <v>0</v>
      </c>
      <c r="J10" s="451">
        <f t="shared" si="1"/>
        <v>0</v>
      </c>
      <c r="K10" s="451">
        <f t="shared" si="1"/>
        <v>0</v>
      </c>
      <c r="L10" s="451">
        <f t="shared" si="1"/>
        <v>0</v>
      </c>
      <c r="M10" s="451">
        <f t="shared" si="1"/>
        <v>0</v>
      </c>
      <c r="N10" s="451">
        <f t="shared" si="1"/>
        <v>0</v>
      </c>
      <c r="O10" s="451">
        <f t="shared" si="1"/>
        <v>0</v>
      </c>
      <c r="P10" s="451">
        <f t="shared" si="1"/>
        <v>0</v>
      </c>
      <c r="Q10" s="451">
        <f t="shared" si="1"/>
        <v>0</v>
      </c>
      <c r="R10" s="450"/>
      <c r="S10" s="450"/>
      <c r="T10" s="448"/>
      <c r="U10" s="448"/>
      <c r="V10" s="448"/>
      <c r="W10" s="448"/>
      <c r="X10" s="448"/>
      <c r="Y10" s="448"/>
      <c r="Z10" s="448"/>
      <c r="AA10" s="448"/>
    </row>
    <row r="11" spans="1:27" s="473" customFormat="1" x14ac:dyDescent="0.25">
      <c r="A11" s="469" t="s">
        <v>45</v>
      </c>
      <c r="B11" s="470" t="s">
        <v>343</v>
      </c>
      <c r="C11" s="471"/>
      <c r="D11" s="472">
        <f>SUM(D12:D16)</f>
        <v>323460.98</v>
      </c>
      <c r="E11" s="472">
        <f>SUM(E12:E16)</f>
        <v>323460.98</v>
      </c>
      <c r="F11" s="472">
        <f t="shared" ref="F11:Q11" si="2">SUM(F12:F16)</f>
        <v>0</v>
      </c>
      <c r="G11" s="472">
        <f t="shared" si="2"/>
        <v>0</v>
      </c>
      <c r="H11" s="472">
        <f t="shared" si="2"/>
        <v>0</v>
      </c>
      <c r="I11" s="472">
        <f t="shared" si="2"/>
        <v>0</v>
      </c>
      <c r="J11" s="472">
        <f t="shared" si="2"/>
        <v>0</v>
      </c>
      <c r="K11" s="472">
        <f t="shared" si="2"/>
        <v>0</v>
      </c>
      <c r="L11" s="472">
        <f t="shared" si="2"/>
        <v>0</v>
      </c>
      <c r="M11" s="472">
        <f t="shared" si="2"/>
        <v>0</v>
      </c>
      <c r="N11" s="472">
        <f t="shared" si="2"/>
        <v>0</v>
      </c>
      <c r="O11" s="472">
        <f t="shared" si="2"/>
        <v>0</v>
      </c>
      <c r="P11" s="472">
        <f t="shared" si="2"/>
        <v>0</v>
      </c>
      <c r="Q11" s="472">
        <f t="shared" si="2"/>
        <v>0</v>
      </c>
    </row>
    <row r="12" spans="1:27" s="473" customFormat="1" x14ac:dyDescent="0.25">
      <c r="A12" s="474" t="s">
        <v>125</v>
      </c>
      <c r="B12" s="475" t="s">
        <v>185</v>
      </c>
      <c r="C12" s="476" t="s">
        <v>430</v>
      </c>
      <c r="D12" s="477">
        <f>SUM(E12:Q12)</f>
        <v>12088.43</v>
      </c>
      <c r="E12" s="477">
        <f>900+952.73+10594.7-359</f>
        <v>12088.43</v>
      </c>
      <c r="F12" s="477"/>
      <c r="G12" s="477"/>
      <c r="H12" s="477"/>
      <c r="I12" s="477"/>
      <c r="J12" s="477"/>
      <c r="K12" s="477"/>
      <c r="L12" s="477"/>
      <c r="M12" s="477"/>
      <c r="N12" s="477"/>
      <c r="O12" s="477"/>
      <c r="P12" s="477"/>
      <c r="Q12" s="477"/>
    </row>
    <row r="13" spans="1:27" s="473" customFormat="1" ht="31.5" x14ac:dyDescent="0.25">
      <c r="A13" s="474" t="s">
        <v>279</v>
      </c>
      <c r="B13" s="475" t="s">
        <v>351</v>
      </c>
      <c r="C13" s="476" t="s">
        <v>434</v>
      </c>
      <c r="D13" s="477">
        <f>SUM(E13:Q13)</f>
        <v>4309.4799999999996</v>
      </c>
      <c r="E13" s="477">
        <v>4309.4799999999996</v>
      </c>
      <c r="F13" s="477"/>
      <c r="G13" s="477"/>
      <c r="H13" s="477"/>
      <c r="I13" s="477"/>
      <c r="J13" s="477"/>
      <c r="K13" s="477"/>
      <c r="L13" s="477"/>
      <c r="M13" s="477"/>
      <c r="N13" s="477"/>
      <c r="O13" s="477"/>
      <c r="P13" s="477"/>
      <c r="Q13" s="477"/>
    </row>
    <row r="14" spans="1:27" s="473" customFormat="1" x14ac:dyDescent="0.25">
      <c r="A14" s="474" t="s">
        <v>280</v>
      </c>
      <c r="B14" s="475" t="s">
        <v>347</v>
      </c>
      <c r="C14" s="476" t="s">
        <v>432</v>
      </c>
      <c r="D14" s="477">
        <f>SUM(E14:Q14)</f>
        <v>377.32</v>
      </c>
      <c r="E14" s="477">
        <v>377.32</v>
      </c>
      <c r="F14" s="477"/>
      <c r="G14" s="477"/>
      <c r="H14" s="477"/>
      <c r="I14" s="477"/>
      <c r="J14" s="477"/>
      <c r="K14" s="477"/>
      <c r="L14" s="477"/>
      <c r="M14" s="477"/>
      <c r="N14" s="477"/>
      <c r="O14" s="477"/>
      <c r="P14" s="477"/>
      <c r="Q14" s="477"/>
    </row>
    <row r="15" spans="1:27" s="473" customFormat="1" x14ac:dyDescent="0.25">
      <c r="A15" s="474" t="s">
        <v>281</v>
      </c>
      <c r="B15" s="475" t="s">
        <v>27</v>
      </c>
      <c r="C15" s="476" t="s">
        <v>433</v>
      </c>
      <c r="D15" s="477">
        <f>SUM(E15:Q15)</f>
        <v>4065.01</v>
      </c>
      <c r="E15" s="477">
        <f>2130.3+69.59+117.5+16.1+932.65+298.87+500</f>
        <v>4065.01</v>
      </c>
      <c r="F15" s="477"/>
      <c r="G15" s="477"/>
      <c r="H15" s="477"/>
      <c r="I15" s="477"/>
      <c r="J15" s="477"/>
      <c r="K15" s="477"/>
      <c r="L15" s="477"/>
      <c r="M15" s="477"/>
      <c r="N15" s="477"/>
      <c r="O15" s="477"/>
      <c r="P15" s="477"/>
      <c r="Q15" s="477"/>
    </row>
    <row r="16" spans="1:27" s="473" customFormat="1" x14ac:dyDescent="0.25">
      <c r="A16" s="474" t="s">
        <v>350</v>
      </c>
      <c r="B16" s="475" t="s">
        <v>345</v>
      </c>
      <c r="C16" s="476" t="s">
        <v>431</v>
      </c>
      <c r="D16" s="477">
        <f>SUM(E16:Q16)</f>
        <v>302620.74</v>
      </c>
      <c r="E16" s="477">
        <f>E17+E28+E41</f>
        <v>302620.74</v>
      </c>
      <c r="F16" s="477"/>
      <c r="G16" s="477"/>
      <c r="H16" s="477"/>
      <c r="I16" s="477"/>
      <c r="J16" s="477"/>
      <c r="K16" s="477"/>
      <c r="L16" s="477"/>
      <c r="M16" s="477"/>
      <c r="N16" s="477"/>
      <c r="O16" s="477"/>
      <c r="P16" s="477"/>
      <c r="Q16" s="477"/>
    </row>
    <row r="17" spans="1:27" s="335" customFormat="1" x14ac:dyDescent="0.25">
      <c r="A17" s="469" t="s">
        <v>605</v>
      </c>
      <c r="B17" s="470" t="s">
        <v>606</v>
      </c>
      <c r="C17" s="471" t="s">
        <v>607</v>
      </c>
      <c r="D17" s="472">
        <f>SUM(D18:D27)</f>
        <v>87538.38</v>
      </c>
      <c r="E17" s="472">
        <f>SUM(E18:E27)</f>
        <v>87538.38</v>
      </c>
      <c r="F17" s="472">
        <f t="shared" ref="F17:Q17" si="3">SUM(F18:F27)</f>
        <v>0</v>
      </c>
      <c r="G17" s="472">
        <f t="shared" si="3"/>
        <v>0</v>
      </c>
      <c r="H17" s="472">
        <f t="shared" si="3"/>
        <v>0</v>
      </c>
      <c r="I17" s="472">
        <f t="shared" si="3"/>
        <v>0</v>
      </c>
      <c r="J17" s="472">
        <f t="shared" si="3"/>
        <v>0</v>
      </c>
      <c r="K17" s="472">
        <f t="shared" si="3"/>
        <v>0</v>
      </c>
      <c r="L17" s="472">
        <f t="shared" si="3"/>
        <v>0</v>
      </c>
      <c r="M17" s="472">
        <f t="shared" si="3"/>
        <v>0</v>
      </c>
      <c r="N17" s="472">
        <f t="shared" si="3"/>
        <v>0</v>
      </c>
      <c r="O17" s="472">
        <f t="shared" si="3"/>
        <v>0</v>
      </c>
      <c r="P17" s="472">
        <f t="shared" si="3"/>
        <v>0</v>
      </c>
      <c r="Q17" s="472">
        <f t="shared" si="3"/>
        <v>0</v>
      </c>
    </row>
    <row r="18" spans="1:27" s="484" customFormat="1" x14ac:dyDescent="0.25">
      <c r="A18" s="478"/>
      <c r="B18" s="479" t="s">
        <v>608</v>
      </c>
      <c r="C18" s="480" t="s">
        <v>609</v>
      </c>
      <c r="D18" s="477">
        <f>SUM(E18:Q18)</f>
        <v>10856.45</v>
      </c>
      <c r="E18" s="481">
        <v>10856.45</v>
      </c>
      <c r="F18" s="481"/>
      <c r="G18" s="481"/>
      <c r="H18" s="481"/>
      <c r="I18" s="481"/>
      <c r="J18" s="481"/>
      <c r="K18" s="481"/>
      <c r="L18" s="481"/>
      <c r="M18" s="481"/>
      <c r="N18" s="481"/>
      <c r="O18" s="481"/>
      <c r="P18" s="481"/>
      <c r="Q18" s="481"/>
      <c r="R18" s="482"/>
      <c r="S18" s="482"/>
      <c r="T18" s="483"/>
      <c r="U18" s="483"/>
      <c r="V18" s="483"/>
      <c r="W18" s="483"/>
      <c r="X18" s="483"/>
      <c r="Y18" s="483"/>
      <c r="Z18" s="483"/>
      <c r="AA18" s="483"/>
    </row>
    <row r="19" spans="1:27" s="484" customFormat="1" x14ac:dyDescent="0.25">
      <c r="A19" s="485"/>
      <c r="B19" s="486" t="s">
        <v>610</v>
      </c>
      <c r="C19" s="487" t="s">
        <v>611</v>
      </c>
      <c r="D19" s="477">
        <f t="shared" ref="D19:D27" si="4">SUM(E19:Q19)</f>
        <v>5165.8100000000004</v>
      </c>
      <c r="E19" s="488">
        <v>5165.8100000000004</v>
      </c>
      <c r="F19" s="488"/>
      <c r="G19" s="488"/>
      <c r="H19" s="488"/>
      <c r="I19" s="488"/>
      <c r="J19" s="488"/>
      <c r="K19" s="488"/>
      <c r="L19" s="488"/>
      <c r="M19" s="488"/>
      <c r="N19" s="488"/>
      <c r="O19" s="488"/>
      <c r="P19" s="488"/>
      <c r="Q19" s="488"/>
      <c r="R19" s="482"/>
      <c r="S19" s="482"/>
      <c r="T19" s="483"/>
      <c r="U19" s="483"/>
      <c r="V19" s="483"/>
      <c r="W19" s="483"/>
      <c r="X19" s="483"/>
      <c r="Y19" s="483"/>
      <c r="Z19" s="483"/>
      <c r="AA19" s="483"/>
    </row>
    <row r="20" spans="1:27" s="484" customFormat="1" x14ac:dyDescent="0.25">
      <c r="A20" s="485"/>
      <c r="B20" s="486" t="s">
        <v>612</v>
      </c>
      <c r="C20" s="487" t="s">
        <v>613</v>
      </c>
      <c r="D20" s="477">
        <f t="shared" si="4"/>
        <v>8020.09</v>
      </c>
      <c r="E20" s="481">
        <v>8020.09</v>
      </c>
      <c r="F20" s="489"/>
      <c r="G20" s="489"/>
      <c r="H20" s="489"/>
      <c r="I20" s="489"/>
      <c r="J20" s="489"/>
      <c r="K20" s="489"/>
      <c r="L20" s="489"/>
      <c r="M20" s="489"/>
      <c r="N20" s="489"/>
      <c r="O20" s="490"/>
      <c r="P20" s="489"/>
      <c r="Q20" s="489"/>
      <c r="R20" s="482"/>
      <c r="S20" s="482"/>
      <c r="T20" s="483"/>
      <c r="U20" s="483"/>
      <c r="V20" s="483"/>
      <c r="W20" s="483"/>
      <c r="X20" s="483"/>
      <c r="Y20" s="483"/>
      <c r="Z20" s="483"/>
      <c r="AA20" s="483"/>
    </row>
    <row r="21" spans="1:27" s="484" customFormat="1" x14ac:dyDescent="0.25">
      <c r="A21" s="485"/>
      <c r="B21" s="486" t="s">
        <v>614</v>
      </c>
      <c r="C21" s="487" t="s">
        <v>615</v>
      </c>
      <c r="D21" s="477">
        <f t="shared" si="4"/>
        <v>8043.57</v>
      </c>
      <c r="E21" s="488">
        <v>8043.57</v>
      </c>
      <c r="F21" s="488"/>
      <c r="G21" s="488"/>
      <c r="H21" s="488"/>
      <c r="I21" s="488"/>
      <c r="J21" s="488"/>
      <c r="K21" s="488"/>
      <c r="L21" s="488"/>
      <c r="M21" s="488"/>
      <c r="N21" s="488"/>
      <c r="O21" s="488"/>
      <c r="P21" s="488"/>
      <c r="Q21" s="488"/>
      <c r="R21" s="482"/>
      <c r="S21" s="482"/>
      <c r="T21" s="483"/>
      <c r="U21" s="483"/>
      <c r="V21" s="483"/>
      <c r="W21" s="483"/>
      <c r="X21" s="483"/>
      <c r="Y21" s="483"/>
      <c r="Z21" s="483"/>
      <c r="AA21" s="483"/>
    </row>
    <row r="22" spans="1:27" s="484" customFormat="1" x14ac:dyDescent="0.25">
      <c r="A22" s="485"/>
      <c r="B22" s="486" t="s">
        <v>616</v>
      </c>
      <c r="C22" s="487" t="s">
        <v>617</v>
      </c>
      <c r="D22" s="477">
        <f t="shared" si="4"/>
        <v>10249.09</v>
      </c>
      <c r="E22" s="481">
        <v>10249.09</v>
      </c>
      <c r="F22" s="489"/>
      <c r="G22" s="489"/>
      <c r="H22" s="489"/>
      <c r="I22" s="489"/>
      <c r="J22" s="489"/>
      <c r="K22" s="489"/>
      <c r="L22" s="489"/>
      <c r="M22" s="491"/>
      <c r="N22" s="489"/>
      <c r="O22" s="490"/>
      <c r="P22" s="489"/>
      <c r="Q22" s="489"/>
      <c r="R22" s="482"/>
      <c r="S22" s="482"/>
      <c r="T22" s="483"/>
      <c r="U22" s="483"/>
      <c r="V22" s="483"/>
      <c r="W22" s="483"/>
      <c r="X22" s="483"/>
      <c r="Y22" s="483"/>
      <c r="Z22" s="483"/>
      <c r="AA22" s="483"/>
    </row>
    <row r="23" spans="1:27" s="484" customFormat="1" x14ac:dyDescent="0.25">
      <c r="A23" s="485"/>
      <c r="B23" s="486" t="s">
        <v>618</v>
      </c>
      <c r="C23" s="487" t="s">
        <v>619</v>
      </c>
      <c r="D23" s="477">
        <f t="shared" si="4"/>
        <v>11908.31</v>
      </c>
      <c r="E23" s="481">
        <v>11908.31</v>
      </c>
      <c r="F23" s="489"/>
      <c r="G23" s="489"/>
      <c r="H23" s="489"/>
      <c r="I23" s="489"/>
      <c r="J23" s="489"/>
      <c r="K23" s="489"/>
      <c r="L23" s="489"/>
      <c r="M23" s="489"/>
      <c r="N23" s="489"/>
      <c r="O23" s="492"/>
      <c r="P23" s="489"/>
      <c r="Q23" s="489"/>
      <c r="R23" s="482"/>
      <c r="S23" s="482"/>
      <c r="T23" s="483"/>
      <c r="U23" s="483"/>
      <c r="V23" s="483"/>
      <c r="W23" s="483"/>
      <c r="X23" s="483"/>
      <c r="Y23" s="483"/>
      <c r="Z23" s="483"/>
      <c r="AA23" s="483"/>
    </row>
    <row r="24" spans="1:27" s="484" customFormat="1" x14ac:dyDescent="0.25">
      <c r="A24" s="485"/>
      <c r="B24" s="486" t="s">
        <v>620</v>
      </c>
      <c r="C24" s="487" t="s">
        <v>621</v>
      </c>
      <c r="D24" s="477">
        <f t="shared" si="4"/>
        <v>7558.78</v>
      </c>
      <c r="E24" s="481">
        <v>7558.78</v>
      </c>
      <c r="F24" s="489"/>
      <c r="G24" s="489"/>
      <c r="H24" s="489"/>
      <c r="I24" s="489"/>
      <c r="J24" s="489"/>
      <c r="K24" s="489"/>
      <c r="L24" s="489"/>
      <c r="M24" s="491"/>
      <c r="N24" s="489"/>
      <c r="O24" s="492"/>
      <c r="P24" s="491"/>
      <c r="Q24" s="489"/>
      <c r="R24" s="482"/>
      <c r="S24" s="482"/>
      <c r="T24" s="483"/>
      <c r="U24" s="483"/>
      <c r="V24" s="483"/>
      <c r="W24" s="483"/>
      <c r="X24" s="483"/>
      <c r="Y24" s="483"/>
      <c r="Z24" s="483"/>
      <c r="AA24" s="483"/>
    </row>
    <row r="25" spans="1:27" s="484" customFormat="1" x14ac:dyDescent="0.25">
      <c r="A25" s="485"/>
      <c r="B25" s="493" t="s">
        <v>622</v>
      </c>
      <c r="C25" s="494" t="s">
        <v>623</v>
      </c>
      <c r="D25" s="477">
        <f t="shared" si="4"/>
        <v>8190.08</v>
      </c>
      <c r="E25" s="481">
        <v>8190.08</v>
      </c>
      <c r="F25" s="489"/>
      <c r="G25" s="489"/>
      <c r="H25" s="489"/>
      <c r="I25" s="489"/>
      <c r="J25" s="489"/>
      <c r="K25" s="489"/>
      <c r="L25" s="489"/>
      <c r="M25" s="489"/>
      <c r="N25" s="489"/>
      <c r="O25" s="490"/>
      <c r="P25" s="489"/>
      <c r="Q25" s="489"/>
      <c r="R25" s="482"/>
      <c r="S25" s="482"/>
      <c r="T25" s="483"/>
      <c r="U25" s="483"/>
      <c r="V25" s="483"/>
      <c r="W25" s="483"/>
      <c r="X25" s="483"/>
      <c r="Y25" s="483"/>
      <c r="Z25" s="483"/>
      <c r="AA25" s="483"/>
    </row>
    <row r="26" spans="1:27" s="484" customFormat="1" x14ac:dyDescent="0.25">
      <c r="A26" s="485"/>
      <c r="B26" s="486" t="s">
        <v>624</v>
      </c>
      <c r="C26" s="487" t="s">
        <v>625</v>
      </c>
      <c r="D26" s="477">
        <f t="shared" si="4"/>
        <v>8543.77</v>
      </c>
      <c r="E26" s="488">
        <v>8543.77</v>
      </c>
      <c r="F26" s="488"/>
      <c r="G26" s="488"/>
      <c r="H26" s="488"/>
      <c r="I26" s="488"/>
      <c r="J26" s="488"/>
      <c r="K26" s="488"/>
      <c r="L26" s="488"/>
      <c r="M26" s="488"/>
      <c r="N26" s="488"/>
      <c r="O26" s="488"/>
      <c r="P26" s="488"/>
      <c r="Q26" s="488"/>
      <c r="R26" s="482"/>
      <c r="S26" s="482"/>
      <c r="T26" s="483"/>
      <c r="U26" s="483"/>
      <c r="V26" s="483"/>
      <c r="W26" s="483"/>
      <c r="X26" s="483"/>
      <c r="Y26" s="483"/>
      <c r="Z26" s="483"/>
      <c r="AA26" s="483"/>
    </row>
    <row r="27" spans="1:27" s="484" customFormat="1" x14ac:dyDescent="0.25">
      <c r="A27" s="485"/>
      <c r="B27" s="486" t="s">
        <v>626</v>
      </c>
      <c r="C27" s="487" t="s">
        <v>627</v>
      </c>
      <c r="D27" s="477">
        <f t="shared" si="4"/>
        <v>9002.43</v>
      </c>
      <c r="E27" s="481">
        <v>9002.43</v>
      </c>
      <c r="F27" s="489"/>
      <c r="G27" s="489"/>
      <c r="H27" s="489"/>
      <c r="I27" s="489"/>
      <c r="J27" s="489"/>
      <c r="K27" s="489"/>
      <c r="L27" s="489"/>
      <c r="M27" s="489"/>
      <c r="N27" s="489"/>
      <c r="O27" s="492"/>
      <c r="P27" s="489"/>
      <c r="Q27" s="489"/>
      <c r="R27" s="482"/>
      <c r="S27" s="482"/>
      <c r="T27" s="483"/>
      <c r="U27" s="483"/>
      <c r="V27" s="483"/>
      <c r="W27" s="483"/>
      <c r="X27" s="483"/>
      <c r="Y27" s="483"/>
      <c r="Z27" s="483"/>
      <c r="AA27" s="483"/>
    </row>
    <row r="28" spans="1:27" s="335" customFormat="1" x14ac:dyDescent="0.25">
      <c r="A28" s="495" t="s">
        <v>605</v>
      </c>
      <c r="B28" s="496" t="s">
        <v>628</v>
      </c>
      <c r="C28" s="497" t="s">
        <v>629</v>
      </c>
      <c r="D28" s="472">
        <f>SUM(D29:D40)</f>
        <v>121031.51000000002</v>
      </c>
      <c r="E28" s="472">
        <f>SUM(E29:E40)</f>
        <v>121031.51000000002</v>
      </c>
      <c r="F28" s="472">
        <f t="shared" ref="F28:Q28" si="5">SUM(F29:F40)</f>
        <v>0</v>
      </c>
      <c r="G28" s="472">
        <f t="shared" si="5"/>
        <v>0</v>
      </c>
      <c r="H28" s="472">
        <f t="shared" si="5"/>
        <v>0</v>
      </c>
      <c r="I28" s="472">
        <f t="shared" si="5"/>
        <v>0</v>
      </c>
      <c r="J28" s="472">
        <f t="shared" si="5"/>
        <v>0</v>
      </c>
      <c r="K28" s="472">
        <f t="shared" si="5"/>
        <v>0</v>
      </c>
      <c r="L28" s="472">
        <f t="shared" si="5"/>
        <v>0</v>
      </c>
      <c r="M28" s="472">
        <f t="shared" si="5"/>
        <v>0</v>
      </c>
      <c r="N28" s="472">
        <f t="shared" si="5"/>
        <v>0</v>
      </c>
      <c r="O28" s="472">
        <f t="shared" si="5"/>
        <v>0</v>
      </c>
      <c r="P28" s="472">
        <f t="shared" si="5"/>
        <v>0</v>
      </c>
      <c r="Q28" s="472">
        <f t="shared" si="5"/>
        <v>0</v>
      </c>
    </row>
    <row r="29" spans="1:27" s="484" customFormat="1" x14ac:dyDescent="0.25">
      <c r="A29" s="485"/>
      <c r="B29" s="486" t="s">
        <v>630</v>
      </c>
      <c r="C29" s="487" t="s">
        <v>631</v>
      </c>
      <c r="D29" s="477">
        <f t="shared" ref="D29:D40" si="6">SUM(E29:Q29)</f>
        <v>9262.65</v>
      </c>
      <c r="E29" s="481">
        <v>9262.65</v>
      </c>
      <c r="F29" s="489"/>
      <c r="G29" s="489"/>
      <c r="H29" s="489"/>
      <c r="I29" s="489"/>
      <c r="J29" s="489"/>
      <c r="K29" s="489"/>
      <c r="L29" s="489"/>
      <c r="M29" s="489"/>
      <c r="N29" s="489"/>
      <c r="O29" s="492"/>
      <c r="P29" s="489"/>
      <c r="Q29" s="489"/>
      <c r="R29" s="482"/>
      <c r="S29" s="482"/>
      <c r="T29" s="483"/>
      <c r="U29" s="483"/>
      <c r="V29" s="483"/>
      <c r="W29" s="483"/>
      <c r="X29" s="483"/>
      <c r="Y29" s="483"/>
      <c r="Z29" s="483"/>
      <c r="AA29" s="483"/>
    </row>
    <row r="30" spans="1:27" s="484" customFormat="1" x14ac:dyDescent="0.25">
      <c r="A30" s="485"/>
      <c r="B30" s="486" t="s">
        <v>632</v>
      </c>
      <c r="C30" s="487" t="s">
        <v>633</v>
      </c>
      <c r="D30" s="477">
        <f t="shared" si="6"/>
        <v>6472.98</v>
      </c>
      <c r="E30" s="481">
        <v>6472.98</v>
      </c>
      <c r="F30" s="489"/>
      <c r="G30" s="489"/>
      <c r="H30" s="489"/>
      <c r="I30" s="489"/>
      <c r="J30" s="489"/>
      <c r="K30" s="489"/>
      <c r="L30" s="489"/>
      <c r="M30" s="489"/>
      <c r="N30" s="489"/>
      <c r="O30" s="492"/>
      <c r="P30" s="489"/>
      <c r="Q30" s="489"/>
      <c r="R30" s="482"/>
      <c r="S30" s="482"/>
      <c r="T30" s="483"/>
      <c r="U30" s="483"/>
      <c r="V30" s="483"/>
      <c r="W30" s="483"/>
      <c r="X30" s="483"/>
      <c r="Y30" s="483"/>
      <c r="Z30" s="483"/>
      <c r="AA30" s="483"/>
    </row>
    <row r="31" spans="1:27" s="484" customFormat="1" x14ac:dyDescent="0.25">
      <c r="A31" s="485"/>
      <c r="B31" s="486" t="s">
        <v>634</v>
      </c>
      <c r="C31" s="487" t="s">
        <v>635</v>
      </c>
      <c r="D31" s="477">
        <f t="shared" si="6"/>
        <v>12985.41</v>
      </c>
      <c r="E31" s="481">
        <v>12985.41</v>
      </c>
      <c r="F31" s="489"/>
      <c r="G31" s="489"/>
      <c r="H31" s="489"/>
      <c r="I31" s="489"/>
      <c r="J31" s="489"/>
      <c r="K31" s="489"/>
      <c r="L31" s="489"/>
      <c r="M31" s="489"/>
      <c r="N31" s="489"/>
      <c r="O31" s="492"/>
      <c r="P31" s="489"/>
      <c r="Q31" s="489"/>
      <c r="R31" s="482"/>
      <c r="S31" s="482"/>
      <c r="T31" s="483"/>
      <c r="U31" s="483"/>
      <c r="V31" s="483"/>
      <c r="W31" s="483"/>
      <c r="X31" s="483"/>
      <c r="Y31" s="483"/>
      <c r="Z31" s="483"/>
      <c r="AA31" s="483"/>
    </row>
    <row r="32" spans="1:27" s="484" customFormat="1" x14ac:dyDescent="0.25">
      <c r="A32" s="485"/>
      <c r="B32" s="486" t="s">
        <v>636</v>
      </c>
      <c r="C32" s="487" t="s">
        <v>637</v>
      </c>
      <c r="D32" s="477">
        <f t="shared" si="6"/>
        <v>14082.72</v>
      </c>
      <c r="E32" s="481">
        <v>14082.72</v>
      </c>
      <c r="F32" s="489"/>
      <c r="G32" s="489"/>
      <c r="H32" s="489"/>
      <c r="I32" s="489"/>
      <c r="J32" s="489"/>
      <c r="K32" s="489"/>
      <c r="L32" s="489"/>
      <c r="M32" s="489"/>
      <c r="N32" s="489"/>
      <c r="O32" s="490"/>
      <c r="P32" s="489"/>
      <c r="Q32" s="489"/>
      <c r="R32" s="482"/>
      <c r="S32" s="482"/>
      <c r="T32" s="483"/>
      <c r="U32" s="483"/>
      <c r="V32" s="483"/>
      <c r="W32" s="483"/>
      <c r="X32" s="483"/>
      <c r="Y32" s="483"/>
      <c r="Z32" s="483"/>
      <c r="AA32" s="483"/>
    </row>
    <row r="33" spans="1:27" s="484" customFormat="1" x14ac:dyDescent="0.25">
      <c r="A33" s="485"/>
      <c r="B33" s="486" t="s">
        <v>638</v>
      </c>
      <c r="C33" s="487" t="s">
        <v>639</v>
      </c>
      <c r="D33" s="477">
        <f t="shared" si="6"/>
        <v>7038.29</v>
      </c>
      <c r="E33" s="481">
        <v>7038.29</v>
      </c>
      <c r="F33" s="489"/>
      <c r="G33" s="489"/>
      <c r="H33" s="489"/>
      <c r="I33" s="489"/>
      <c r="J33" s="489"/>
      <c r="K33" s="489"/>
      <c r="L33" s="489"/>
      <c r="M33" s="489"/>
      <c r="N33" s="489"/>
      <c r="O33" s="489"/>
      <c r="P33" s="489"/>
      <c r="Q33" s="489"/>
      <c r="R33" s="482"/>
      <c r="S33" s="482"/>
      <c r="T33" s="483"/>
      <c r="U33" s="483"/>
      <c r="V33" s="483"/>
      <c r="W33" s="483"/>
      <c r="X33" s="483"/>
      <c r="Y33" s="483"/>
      <c r="Z33" s="483"/>
      <c r="AA33" s="483"/>
    </row>
    <row r="34" spans="1:27" s="484" customFormat="1" x14ac:dyDescent="0.25">
      <c r="A34" s="485"/>
      <c r="B34" s="486" t="s">
        <v>640</v>
      </c>
      <c r="C34" s="487" t="s">
        <v>641</v>
      </c>
      <c r="D34" s="477">
        <f t="shared" si="6"/>
        <v>11284.66</v>
      </c>
      <c r="E34" s="481">
        <v>11284.66</v>
      </c>
      <c r="F34" s="489"/>
      <c r="G34" s="489"/>
      <c r="H34" s="489"/>
      <c r="I34" s="489"/>
      <c r="J34" s="489"/>
      <c r="K34" s="489"/>
      <c r="L34" s="489"/>
      <c r="M34" s="489"/>
      <c r="N34" s="489"/>
      <c r="O34" s="489"/>
      <c r="P34" s="489"/>
      <c r="Q34" s="489"/>
      <c r="R34" s="482"/>
      <c r="S34" s="482"/>
      <c r="T34" s="483"/>
      <c r="U34" s="483"/>
      <c r="V34" s="483"/>
      <c r="W34" s="483"/>
      <c r="X34" s="483"/>
      <c r="Y34" s="483"/>
      <c r="Z34" s="483"/>
      <c r="AA34" s="483"/>
    </row>
    <row r="35" spans="1:27" s="484" customFormat="1" x14ac:dyDescent="0.25">
      <c r="A35" s="485"/>
      <c r="B35" s="486" t="s">
        <v>642</v>
      </c>
      <c r="C35" s="487" t="s">
        <v>643</v>
      </c>
      <c r="D35" s="477">
        <f t="shared" si="6"/>
        <v>13138.43</v>
      </c>
      <c r="E35" s="481">
        <v>13138.43</v>
      </c>
      <c r="F35" s="489"/>
      <c r="G35" s="489"/>
      <c r="H35" s="489"/>
      <c r="I35" s="489"/>
      <c r="J35" s="489"/>
      <c r="K35" s="489"/>
      <c r="L35" s="489"/>
      <c r="M35" s="489"/>
      <c r="N35" s="489"/>
      <c r="O35" s="489"/>
      <c r="P35" s="489"/>
      <c r="Q35" s="489"/>
      <c r="R35" s="482"/>
      <c r="S35" s="482"/>
      <c r="T35" s="483"/>
      <c r="U35" s="483"/>
      <c r="V35" s="483"/>
      <c r="W35" s="483"/>
      <c r="X35" s="483"/>
      <c r="Y35" s="483"/>
      <c r="Z35" s="483"/>
      <c r="AA35" s="483"/>
    </row>
    <row r="36" spans="1:27" s="484" customFormat="1" x14ac:dyDescent="0.25">
      <c r="A36" s="485"/>
      <c r="B36" s="486" t="s">
        <v>644</v>
      </c>
      <c r="C36" s="487" t="s">
        <v>645</v>
      </c>
      <c r="D36" s="477">
        <f t="shared" si="6"/>
        <v>13524.24</v>
      </c>
      <c r="E36" s="481">
        <v>13524.24</v>
      </c>
      <c r="F36" s="489"/>
      <c r="G36" s="489"/>
      <c r="H36" s="489"/>
      <c r="I36" s="489"/>
      <c r="J36" s="489"/>
      <c r="K36" s="489"/>
      <c r="L36" s="489"/>
      <c r="M36" s="489"/>
      <c r="N36" s="489"/>
      <c r="O36" s="492"/>
      <c r="P36" s="489"/>
      <c r="Q36" s="489"/>
      <c r="R36" s="482"/>
      <c r="S36" s="482"/>
      <c r="T36" s="483"/>
      <c r="U36" s="483"/>
      <c r="V36" s="483"/>
      <c r="W36" s="483"/>
      <c r="X36" s="483"/>
      <c r="Y36" s="483"/>
      <c r="Z36" s="483"/>
      <c r="AA36" s="483"/>
    </row>
    <row r="37" spans="1:27" s="484" customFormat="1" x14ac:dyDescent="0.25">
      <c r="A37" s="485"/>
      <c r="B37" s="486" t="s">
        <v>646</v>
      </c>
      <c r="C37" s="487" t="s">
        <v>647</v>
      </c>
      <c r="D37" s="477">
        <f t="shared" si="6"/>
        <v>6561.49</v>
      </c>
      <c r="E37" s="488">
        <v>6561.49</v>
      </c>
      <c r="F37" s="488"/>
      <c r="G37" s="488"/>
      <c r="H37" s="488"/>
      <c r="I37" s="488"/>
      <c r="J37" s="488"/>
      <c r="K37" s="488"/>
      <c r="L37" s="488"/>
      <c r="M37" s="488"/>
      <c r="N37" s="488"/>
      <c r="O37" s="488"/>
      <c r="P37" s="488"/>
      <c r="Q37" s="488"/>
      <c r="R37" s="482"/>
      <c r="S37" s="482"/>
      <c r="T37" s="483"/>
      <c r="U37" s="483"/>
      <c r="V37" s="483"/>
      <c r="W37" s="483"/>
      <c r="X37" s="483"/>
      <c r="Y37" s="483"/>
      <c r="Z37" s="483"/>
      <c r="AA37" s="483"/>
    </row>
    <row r="38" spans="1:27" s="484" customFormat="1" x14ac:dyDescent="0.25">
      <c r="A38" s="485"/>
      <c r="B38" s="486" t="s">
        <v>648</v>
      </c>
      <c r="C38" s="487" t="s">
        <v>649</v>
      </c>
      <c r="D38" s="477">
        <f t="shared" si="6"/>
        <v>7129.64</v>
      </c>
      <c r="E38" s="481">
        <v>7129.64</v>
      </c>
      <c r="F38" s="489"/>
      <c r="G38" s="489"/>
      <c r="H38" s="489"/>
      <c r="I38" s="489"/>
      <c r="J38" s="489"/>
      <c r="K38" s="489"/>
      <c r="L38" s="489"/>
      <c r="M38" s="489"/>
      <c r="N38" s="489"/>
      <c r="O38" s="489"/>
      <c r="P38" s="489"/>
      <c r="Q38" s="489"/>
      <c r="R38" s="482"/>
      <c r="S38" s="482"/>
      <c r="T38" s="483"/>
      <c r="U38" s="483"/>
      <c r="V38" s="483"/>
      <c r="W38" s="483"/>
      <c r="X38" s="483"/>
      <c r="Y38" s="483"/>
      <c r="Z38" s="483"/>
      <c r="AA38" s="483"/>
    </row>
    <row r="39" spans="1:27" s="484" customFormat="1" x14ac:dyDescent="0.25">
      <c r="A39" s="485"/>
      <c r="B39" s="486" t="s">
        <v>650</v>
      </c>
      <c r="C39" s="487" t="s">
        <v>651</v>
      </c>
      <c r="D39" s="477">
        <f t="shared" si="6"/>
        <v>9995.2999999999993</v>
      </c>
      <c r="E39" s="488">
        <v>9995.2999999999993</v>
      </c>
      <c r="F39" s="488"/>
      <c r="G39" s="488"/>
      <c r="H39" s="488"/>
      <c r="I39" s="488"/>
      <c r="J39" s="488"/>
      <c r="K39" s="488"/>
      <c r="L39" s="488"/>
      <c r="M39" s="488"/>
      <c r="N39" s="488"/>
      <c r="O39" s="488"/>
      <c r="P39" s="488"/>
      <c r="Q39" s="488"/>
      <c r="R39" s="482"/>
      <c r="S39" s="482"/>
      <c r="T39" s="483"/>
      <c r="U39" s="483"/>
      <c r="V39" s="483"/>
      <c r="W39" s="483"/>
      <c r="X39" s="483"/>
      <c r="Y39" s="483"/>
      <c r="Z39" s="483"/>
      <c r="AA39" s="483"/>
    </row>
    <row r="40" spans="1:27" s="484" customFormat="1" x14ac:dyDescent="0.25">
      <c r="A40" s="485"/>
      <c r="B40" s="486" t="s">
        <v>652</v>
      </c>
      <c r="C40" s="487" t="s">
        <v>653</v>
      </c>
      <c r="D40" s="477">
        <f t="shared" si="6"/>
        <v>9555.7000000000007</v>
      </c>
      <c r="E40" s="481">
        <v>9555.7000000000007</v>
      </c>
      <c r="F40" s="489"/>
      <c r="G40" s="489"/>
      <c r="H40" s="489"/>
      <c r="I40" s="489"/>
      <c r="J40" s="489"/>
      <c r="K40" s="489"/>
      <c r="L40" s="489"/>
      <c r="M40" s="489"/>
      <c r="N40" s="489"/>
      <c r="O40" s="492"/>
      <c r="P40" s="489"/>
      <c r="Q40" s="489"/>
      <c r="R40" s="482"/>
      <c r="S40" s="482"/>
      <c r="T40" s="483"/>
      <c r="U40" s="483"/>
      <c r="V40" s="483"/>
      <c r="W40" s="483"/>
      <c r="X40" s="483"/>
      <c r="Y40" s="483"/>
      <c r="Z40" s="483"/>
      <c r="AA40" s="483"/>
    </row>
    <row r="41" spans="1:27" s="335" customFormat="1" x14ac:dyDescent="0.25">
      <c r="A41" s="495" t="s">
        <v>605</v>
      </c>
      <c r="B41" s="496" t="s">
        <v>654</v>
      </c>
      <c r="C41" s="497" t="s">
        <v>655</v>
      </c>
      <c r="D41" s="472">
        <f>SUM(D42:D50)</f>
        <v>94050.85</v>
      </c>
      <c r="E41" s="472">
        <f t="shared" ref="E41:Q41" si="7">SUM(E42:E50)</f>
        <v>94050.85</v>
      </c>
      <c r="F41" s="472">
        <f t="shared" si="7"/>
        <v>0</v>
      </c>
      <c r="G41" s="472">
        <f t="shared" si="7"/>
        <v>0</v>
      </c>
      <c r="H41" s="472">
        <f t="shared" si="7"/>
        <v>0</v>
      </c>
      <c r="I41" s="472">
        <f t="shared" si="7"/>
        <v>0</v>
      </c>
      <c r="J41" s="472">
        <f t="shared" si="7"/>
        <v>0</v>
      </c>
      <c r="K41" s="472">
        <f t="shared" si="7"/>
        <v>0</v>
      </c>
      <c r="L41" s="472">
        <f t="shared" si="7"/>
        <v>0</v>
      </c>
      <c r="M41" s="472">
        <f t="shared" si="7"/>
        <v>0</v>
      </c>
      <c r="N41" s="472">
        <f t="shared" si="7"/>
        <v>0</v>
      </c>
      <c r="O41" s="472">
        <f t="shared" si="7"/>
        <v>0</v>
      </c>
      <c r="P41" s="472">
        <f t="shared" si="7"/>
        <v>0</v>
      </c>
      <c r="Q41" s="472">
        <f t="shared" si="7"/>
        <v>0</v>
      </c>
    </row>
    <row r="42" spans="1:27" s="484" customFormat="1" x14ac:dyDescent="0.25">
      <c r="A42" s="485"/>
      <c r="B42" s="486" t="s">
        <v>650</v>
      </c>
      <c r="C42" s="487" t="s">
        <v>656</v>
      </c>
      <c r="D42" s="477">
        <f t="shared" ref="D42:D50" si="8">SUM(E42:Q42)</f>
        <v>10510.01</v>
      </c>
      <c r="E42" s="488">
        <v>10510.01</v>
      </c>
      <c r="F42" s="488"/>
      <c r="G42" s="488"/>
      <c r="H42" s="488"/>
      <c r="I42" s="488"/>
      <c r="J42" s="488"/>
      <c r="K42" s="488"/>
      <c r="L42" s="488"/>
      <c r="M42" s="488"/>
      <c r="N42" s="488"/>
      <c r="O42" s="488"/>
      <c r="P42" s="488"/>
      <c r="Q42" s="488"/>
      <c r="R42" s="482"/>
      <c r="S42" s="482"/>
      <c r="T42" s="483"/>
      <c r="U42" s="483"/>
      <c r="V42" s="483"/>
      <c r="W42" s="483"/>
      <c r="X42" s="483"/>
      <c r="Y42" s="483"/>
      <c r="Z42" s="483"/>
      <c r="AA42" s="483"/>
    </row>
    <row r="43" spans="1:27" s="484" customFormat="1" x14ac:dyDescent="0.25">
      <c r="A43" s="485"/>
      <c r="B43" s="486" t="s">
        <v>652</v>
      </c>
      <c r="C43" s="487" t="s">
        <v>657</v>
      </c>
      <c r="D43" s="477">
        <f t="shared" si="8"/>
        <v>10302.27</v>
      </c>
      <c r="E43" s="481">
        <v>10302.27</v>
      </c>
      <c r="F43" s="489"/>
      <c r="G43" s="489"/>
      <c r="H43" s="489"/>
      <c r="I43" s="489"/>
      <c r="J43" s="489"/>
      <c r="K43" s="489"/>
      <c r="L43" s="489"/>
      <c r="M43" s="489"/>
      <c r="N43" s="489"/>
      <c r="O43" s="492"/>
      <c r="P43" s="489"/>
      <c r="Q43" s="489"/>
      <c r="R43" s="482"/>
      <c r="S43" s="482"/>
      <c r="T43" s="483"/>
      <c r="U43" s="483"/>
      <c r="V43" s="483"/>
      <c r="W43" s="483"/>
      <c r="X43" s="483"/>
      <c r="Y43" s="483"/>
      <c r="Z43" s="483"/>
      <c r="AA43" s="483"/>
    </row>
    <row r="44" spans="1:27" s="484" customFormat="1" x14ac:dyDescent="0.25">
      <c r="A44" s="485"/>
      <c r="B44" s="486" t="s">
        <v>658</v>
      </c>
      <c r="C44" s="487" t="s">
        <v>659</v>
      </c>
      <c r="D44" s="477">
        <f t="shared" si="8"/>
        <v>17227.400000000001</v>
      </c>
      <c r="E44" s="488">
        <v>17227.400000000001</v>
      </c>
      <c r="F44" s="488"/>
      <c r="G44" s="488"/>
      <c r="H44" s="488"/>
      <c r="I44" s="488"/>
      <c r="J44" s="488"/>
      <c r="K44" s="488"/>
      <c r="L44" s="488"/>
      <c r="M44" s="488"/>
      <c r="N44" s="488"/>
      <c r="O44" s="488"/>
      <c r="P44" s="488"/>
      <c r="Q44" s="488"/>
      <c r="R44" s="482"/>
      <c r="S44" s="482"/>
      <c r="T44" s="483"/>
      <c r="U44" s="483"/>
      <c r="V44" s="483"/>
      <c r="W44" s="483"/>
      <c r="X44" s="483"/>
      <c r="Y44" s="483"/>
      <c r="Z44" s="483"/>
      <c r="AA44" s="483"/>
    </row>
    <row r="45" spans="1:27" s="484" customFormat="1" x14ac:dyDescent="0.25">
      <c r="A45" s="485"/>
      <c r="B45" s="486" t="s">
        <v>660</v>
      </c>
      <c r="C45" s="487" t="s">
        <v>661</v>
      </c>
      <c r="D45" s="477">
        <f t="shared" si="8"/>
        <v>10028.77</v>
      </c>
      <c r="E45" s="481">
        <v>10028.77</v>
      </c>
      <c r="F45" s="489"/>
      <c r="G45" s="489"/>
      <c r="H45" s="489"/>
      <c r="I45" s="489"/>
      <c r="J45" s="489"/>
      <c r="K45" s="489"/>
      <c r="L45" s="489"/>
      <c r="M45" s="489"/>
      <c r="N45" s="489"/>
      <c r="O45" s="492"/>
      <c r="P45" s="489"/>
      <c r="Q45" s="489"/>
      <c r="R45" s="482"/>
      <c r="S45" s="482"/>
      <c r="T45" s="483"/>
      <c r="U45" s="483"/>
      <c r="V45" s="483"/>
      <c r="W45" s="483"/>
      <c r="X45" s="483"/>
      <c r="Y45" s="483"/>
      <c r="Z45" s="483"/>
      <c r="AA45" s="483"/>
    </row>
    <row r="46" spans="1:27" s="484" customFormat="1" x14ac:dyDescent="0.25">
      <c r="A46" s="485"/>
      <c r="B46" s="486" t="s">
        <v>662</v>
      </c>
      <c r="C46" s="487" t="s">
        <v>663</v>
      </c>
      <c r="D46" s="477">
        <f t="shared" si="8"/>
        <v>7874.29</v>
      </c>
      <c r="E46" s="488">
        <v>7874.29</v>
      </c>
      <c r="F46" s="488"/>
      <c r="G46" s="488"/>
      <c r="H46" s="488"/>
      <c r="I46" s="488"/>
      <c r="J46" s="488"/>
      <c r="K46" s="488"/>
      <c r="L46" s="488"/>
      <c r="M46" s="488"/>
      <c r="N46" s="488"/>
      <c r="O46" s="488"/>
      <c r="P46" s="488"/>
      <c r="Q46" s="488"/>
      <c r="R46" s="482"/>
      <c r="S46" s="482"/>
      <c r="T46" s="483"/>
      <c r="U46" s="483"/>
      <c r="V46" s="483"/>
      <c r="W46" s="483"/>
      <c r="X46" s="483"/>
      <c r="Y46" s="483"/>
      <c r="Z46" s="483"/>
      <c r="AA46" s="483"/>
    </row>
    <row r="47" spans="1:27" s="484" customFormat="1" x14ac:dyDescent="0.25">
      <c r="A47" s="485"/>
      <c r="B47" s="486" t="s">
        <v>664</v>
      </c>
      <c r="C47" s="487" t="s">
        <v>665</v>
      </c>
      <c r="D47" s="477">
        <f t="shared" si="8"/>
        <v>7108.75</v>
      </c>
      <c r="E47" s="481">
        <v>7108.75</v>
      </c>
      <c r="F47" s="489"/>
      <c r="G47" s="489"/>
      <c r="H47" s="489"/>
      <c r="I47" s="489"/>
      <c r="J47" s="489"/>
      <c r="K47" s="489"/>
      <c r="L47" s="489"/>
      <c r="M47" s="489"/>
      <c r="N47" s="489"/>
      <c r="O47" s="492"/>
      <c r="P47" s="489"/>
      <c r="Q47" s="489"/>
      <c r="R47" s="482"/>
      <c r="S47" s="482"/>
      <c r="T47" s="483"/>
      <c r="U47" s="483"/>
      <c r="V47" s="483"/>
      <c r="W47" s="483"/>
      <c r="X47" s="483"/>
      <c r="Y47" s="483"/>
      <c r="Z47" s="483"/>
      <c r="AA47" s="483"/>
    </row>
    <row r="48" spans="1:27" s="484" customFormat="1" x14ac:dyDescent="0.25">
      <c r="A48" s="485"/>
      <c r="B48" s="486" t="s">
        <v>666</v>
      </c>
      <c r="C48" s="487" t="s">
        <v>667</v>
      </c>
      <c r="D48" s="477">
        <f t="shared" si="8"/>
        <v>6699.97</v>
      </c>
      <c r="E48" s="481">
        <v>6699.97</v>
      </c>
      <c r="F48" s="489"/>
      <c r="G48" s="489"/>
      <c r="H48" s="489"/>
      <c r="I48" s="489"/>
      <c r="J48" s="489"/>
      <c r="K48" s="489"/>
      <c r="L48" s="489"/>
      <c r="M48" s="489"/>
      <c r="N48" s="489"/>
      <c r="O48" s="492"/>
      <c r="P48" s="489"/>
      <c r="Q48" s="489"/>
      <c r="R48" s="482"/>
      <c r="S48" s="482"/>
      <c r="T48" s="483"/>
      <c r="U48" s="483"/>
      <c r="V48" s="483"/>
      <c r="W48" s="483"/>
      <c r="X48" s="483"/>
      <c r="Y48" s="483"/>
      <c r="Z48" s="483"/>
      <c r="AA48" s="483"/>
    </row>
    <row r="49" spans="1:27" s="484" customFormat="1" x14ac:dyDescent="0.25">
      <c r="A49" s="485"/>
      <c r="B49" s="486" t="s">
        <v>668</v>
      </c>
      <c r="C49" s="487" t="s">
        <v>669</v>
      </c>
      <c r="D49" s="477">
        <f t="shared" si="8"/>
        <v>12877.82</v>
      </c>
      <c r="E49" s="481">
        <v>12877.82</v>
      </c>
      <c r="F49" s="489"/>
      <c r="G49" s="489"/>
      <c r="H49" s="489"/>
      <c r="I49" s="489"/>
      <c r="J49" s="489"/>
      <c r="K49" s="489"/>
      <c r="L49" s="489"/>
      <c r="M49" s="489"/>
      <c r="N49" s="489"/>
      <c r="O49" s="492"/>
      <c r="P49" s="489"/>
      <c r="Q49" s="489"/>
      <c r="R49" s="482"/>
      <c r="S49" s="482"/>
      <c r="T49" s="483"/>
      <c r="U49" s="483"/>
      <c r="V49" s="483"/>
      <c r="W49" s="483"/>
      <c r="X49" s="483"/>
      <c r="Y49" s="483"/>
      <c r="Z49" s="483"/>
      <c r="AA49" s="483"/>
    </row>
    <row r="50" spans="1:27" s="484" customFormat="1" x14ac:dyDescent="0.25">
      <c r="A50" s="498"/>
      <c r="B50" s="499" t="s">
        <v>670</v>
      </c>
      <c r="C50" s="500" t="s">
        <v>671</v>
      </c>
      <c r="D50" s="501">
        <f t="shared" si="8"/>
        <v>11421.57</v>
      </c>
      <c r="E50" s="502">
        <v>11421.57</v>
      </c>
      <c r="F50" s="502"/>
      <c r="G50" s="502"/>
      <c r="H50" s="502"/>
      <c r="I50" s="502"/>
      <c r="J50" s="502"/>
      <c r="K50" s="502"/>
      <c r="L50" s="502"/>
      <c r="M50" s="502"/>
      <c r="N50" s="502"/>
      <c r="O50" s="502"/>
      <c r="P50" s="502"/>
      <c r="Q50" s="502"/>
      <c r="R50" s="503"/>
      <c r="S50" s="482"/>
      <c r="T50" s="483"/>
      <c r="U50" s="483"/>
      <c r="V50" s="483"/>
      <c r="W50" s="483"/>
      <c r="X50" s="483"/>
      <c r="Y50" s="483"/>
      <c r="Z50" s="483"/>
      <c r="AA50" s="483"/>
    </row>
  </sheetData>
  <mergeCells count="21">
    <mergeCell ref="M6:M7"/>
    <mergeCell ref="N6:N7"/>
    <mergeCell ref="O6:O7"/>
    <mergeCell ref="P6:P7"/>
    <mergeCell ref="Q6:Q7"/>
    <mergeCell ref="L6:L7"/>
    <mergeCell ref="A1:Q1"/>
    <mergeCell ref="A2:Q2"/>
    <mergeCell ref="A3:Q3"/>
    <mergeCell ref="A4:Q4"/>
    <mergeCell ref="A6:A7"/>
    <mergeCell ref="B6:B7"/>
    <mergeCell ref="C6:C7"/>
    <mergeCell ref="D6:D7"/>
    <mergeCell ref="E6:E7"/>
    <mergeCell ref="F6:F7"/>
    <mergeCell ref="G6:G7"/>
    <mergeCell ref="H6:H7"/>
    <mergeCell ref="I6:I7"/>
    <mergeCell ref="J6:J7"/>
    <mergeCell ref="K6:K7"/>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L23"/>
  <sheetViews>
    <sheetView workbookViewId="0">
      <pane xSplit="2" ySplit="11" topLeftCell="C12" activePane="bottomRight" state="frozen"/>
      <selection activeCell="B15" sqref="B15"/>
      <selection pane="topRight" activeCell="B15" sqref="B15"/>
      <selection pane="bottomLeft" activeCell="B15" sqref="B15"/>
      <selection pane="bottomRight" activeCell="M10" sqref="M10"/>
    </sheetView>
  </sheetViews>
  <sheetFormatPr defaultColWidth="9.140625" defaultRowHeight="15" x14ac:dyDescent="0.25"/>
  <cols>
    <col min="1" max="1" width="5.28515625" style="52" customWidth="1"/>
    <col min="2" max="2" width="22.28515625" style="52" customWidth="1"/>
    <col min="3" max="10" width="12.140625" style="52" customWidth="1"/>
    <col min="11" max="16384" width="9.140625" style="52"/>
  </cols>
  <sheetData>
    <row r="1" spans="1:12" x14ac:dyDescent="0.25">
      <c r="A1" s="74"/>
      <c r="C1" s="77"/>
      <c r="J1" s="77" t="s">
        <v>823</v>
      </c>
    </row>
    <row r="3" spans="1:12" x14ac:dyDescent="0.25">
      <c r="A3" s="709" t="s">
        <v>510</v>
      </c>
      <c r="B3" s="709"/>
      <c r="C3" s="709"/>
      <c r="D3" s="709"/>
      <c r="E3" s="709"/>
      <c r="F3" s="709"/>
      <c r="G3" s="709"/>
      <c r="H3" s="709"/>
      <c r="I3" s="709"/>
      <c r="J3" s="709"/>
    </row>
    <row r="4" spans="1:12" hidden="1" x14ac:dyDescent="0.25">
      <c r="A4" s="635" t="s">
        <v>31</v>
      </c>
      <c r="B4" s="635"/>
      <c r="C4" s="635"/>
      <c r="D4" s="635"/>
      <c r="E4" s="635"/>
      <c r="F4" s="635"/>
      <c r="G4" s="635"/>
      <c r="H4" s="635"/>
      <c r="I4" s="635"/>
      <c r="J4" s="635"/>
    </row>
    <row r="5" spans="1:12" ht="16.5" customHeight="1" x14ac:dyDescent="0.25">
      <c r="A5" s="635" t="str">
        <f>'[5]87 (Đầu tư)'!A5:P5</f>
        <v>(Kèm theo Quyết định số       /QĐ-UBND ngày      /01/2025 của UBND huyện Đăk Tô)</v>
      </c>
      <c r="B5" s="635"/>
      <c r="C5" s="635"/>
      <c r="D5" s="635"/>
      <c r="E5" s="635"/>
      <c r="F5" s="635"/>
      <c r="G5" s="635"/>
      <c r="H5" s="635"/>
      <c r="I5" s="635"/>
      <c r="J5" s="635"/>
    </row>
    <row r="6" spans="1:12" ht="16.5" hidden="1" customHeight="1" x14ac:dyDescent="0.25">
      <c r="A6" s="635" t="str">
        <f>'[6]87 (Đầu tư)'!A6:P6</f>
        <v>(Kèm theo Công văn số       /TCKH ngày      /01/2022 của phòng TC-KH huyện Đăk Tô)</v>
      </c>
      <c r="B6" s="635"/>
      <c r="C6" s="635"/>
      <c r="D6" s="635"/>
      <c r="E6" s="635"/>
      <c r="F6" s="635"/>
      <c r="G6" s="635"/>
      <c r="H6" s="635"/>
      <c r="I6" s="635"/>
      <c r="J6" s="635"/>
    </row>
    <row r="7" spans="1:12" x14ac:dyDescent="0.25">
      <c r="J7" s="73" t="s">
        <v>30</v>
      </c>
    </row>
    <row r="8" spans="1:12" ht="36" customHeight="1" x14ac:dyDescent="0.25">
      <c r="A8" s="721" t="s">
        <v>29</v>
      </c>
      <c r="B8" s="721" t="s">
        <v>209</v>
      </c>
      <c r="C8" s="721" t="s">
        <v>208</v>
      </c>
      <c r="D8" s="721" t="s">
        <v>207</v>
      </c>
      <c r="E8" s="721"/>
      <c r="F8" s="721"/>
      <c r="G8" s="721" t="s">
        <v>206</v>
      </c>
      <c r="H8" s="721" t="s">
        <v>205</v>
      </c>
      <c r="I8" s="721" t="s">
        <v>143</v>
      </c>
      <c r="J8" s="721" t="s">
        <v>204</v>
      </c>
    </row>
    <row r="9" spans="1:12" x14ac:dyDescent="0.25">
      <c r="A9" s="721"/>
      <c r="B9" s="721"/>
      <c r="C9" s="721"/>
      <c r="D9" s="721" t="s">
        <v>127</v>
      </c>
      <c r="E9" s="721" t="s">
        <v>26</v>
      </c>
      <c r="F9" s="721"/>
      <c r="G9" s="721"/>
      <c r="H9" s="721"/>
      <c r="I9" s="721"/>
      <c r="J9" s="721"/>
    </row>
    <row r="10" spans="1:12" ht="114" customHeight="1" x14ac:dyDescent="0.25">
      <c r="A10" s="721"/>
      <c r="B10" s="721"/>
      <c r="C10" s="721"/>
      <c r="D10" s="721"/>
      <c r="E10" s="127" t="s">
        <v>203</v>
      </c>
      <c r="F10" s="127" t="s">
        <v>202</v>
      </c>
      <c r="G10" s="721"/>
      <c r="H10" s="721"/>
      <c r="I10" s="721"/>
      <c r="J10" s="721"/>
      <c r="K10" s="9"/>
    </row>
    <row r="11" spans="1:12" s="93" customFormat="1" ht="13.5" customHeight="1" x14ac:dyDescent="0.25">
      <c r="A11" s="101" t="s">
        <v>22</v>
      </c>
      <c r="B11" s="101" t="s">
        <v>8</v>
      </c>
      <c r="C11" s="101">
        <v>1</v>
      </c>
      <c r="D11" s="101">
        <v>2</v>
      </c>
      <c r="E11" s="101">
        <v>3</v>
      </c>
      <c r="F11" s="101">
        <v>4</v>
      </c>
      <c r="G11" s="101">
        <v>5</v>
      </c>
      <c r="H11" s="101">
        <v>6</v>
      </c>
      <c r="I11" s="101">
        <v>7</v>
      </c>
      <c r="J11" s="101">
        <v>8</v>
      </c>
    </row>
    <row r="12" spans="1:12" ht="21.75" customHeight="1" x14ac:dyDescent="0.25">
      <c r="A12" s="100"/>
      <c r="B12" s="99" t="s">
        <v>100</v>
      </c>
      <c r="C12" s="105">
        <f t="shared" ref="C12:J12" si="0">SUM(C13:C22)</f>
        <v>77555.62</v>
      </c>
      <c r="D12" s="105">
        <f t="shared" si="0"/>
        <v>8121</v>
      </c>
      <c r="E12" s="105">
        <f t="shared" si="0"/>
        <v>1081</v>
      </c>
      <c r="F12" s="105">
        <f t="shared" si="0"/>
        <v>7040</v>
      </c>
      <c r="G12" s="105">
        <f t="shared" si="0"/>
        <v>51291.34</v>
      </c>
      <c r="H12" s="105">
        <f t="shared" si="0"/>
        <v>18143.28</v>
      </c>
      <c r="I12" s="105">
        <f t="shared" si="0"/>
        <v>0</v>
      </c>
      <c r="J12" s="105">
        <f t="shared" si="0"/>
        <v>77555.62</v>
      </c>
      <c r="L12" s="79"/>
    </row>
    <row r="13" spans="1:12" ht="21.75" customHeight="1" x14ac:dyDescent="0.25">
      <c r="A13" s="98">
        <v>1</v>
      </c>
      <c r="B13" s="97" t="s">
        <v>60</v>
      </c>
      <c r="C13" s="106">
        <f>D13+G13+H13+I13</f>
        <v>16834.04</v>
      </c>
      <c r="D13" s="106">
        <f t="shared" ref="D13:D21" si="1">E13+F13</f>
        <v>5618</v>
      </c>
      <c r="E13" s="106">
        <v>640</v>
      </c>
      <c r="F13" s="106">
        <v>4978</v>
      </c>
      <c r="G13" s="107">
        <v>9196.57</v>
      </c>
      <c r="H13" s="106">
        <v>2019.47</v>
      </c>
      <c r="I13" s="106">
        <v>0</v>
      </c>
      <c r="J13" s="108">
        <f t="shared" ref="J13:J21" si="2">C13</f>
        <v>16834.04</v>
      </c>
    </row>
    <row r="14" spans="1:12" ht="21.75" customHeight="1" x14ac:dyDescent="0.25">
      <c r="A14" s="98">
        <v>2</v>
      </c>
      <c r="B14" s="97" t="s">
        <v>59</v>
      </c>
      <c r="C14" s="106">
        <f>D14+G14+H14+I14</f>
        <v>8479.17</v>
      </c>
      <c r="D14" s="106">
        <f t="shared" si="1"/>
        <v>1091.5</v>
      </c>
      <c r="E14" s="106">
        <v>154</v>
      </c>
      <c r="F14" s="106">
        <v>937.5</v>
      </c>
      <c r="G14" s="107">
        <f>5326.82+0.01</f>
        <v>5326.83</v>
      </c>
      <c r="H14" s="106">
        <v>2060.84</v>
      </c>
      <c r="I14" s="106">
        <v>0</v>
      </c>
      <c r="J14" s="108">
        <f t="shared" si="2"/>
        <v>8479.17</v>
      </c>
    </row>
    <row r="15" spans="1:12" ht="21.75" customHeight="1" x14ac:dyDescent="0.25">
      <c r="A15" s="98">
        <v>3</v>
      </c>
      <c r="B15" s="97" t="s">
        <v>58</v>
      </c>
      <c r="C15" s="106">
        <f t="shared" ref="C15:C21" si="3">D15+G15+H15+I15</f>
        <v>8057.23</v>
      </c>
      <c r="D15" s="106">
        <f t="shared" si="1"/>
        <v>52.5</v>
      </c>
      <c r="E15" s="106">
        <v>14</v>
      </c>
      <c r="F15" s="106">
        <v>38.5</v>
      </c>
      <c r="G15" s="107">
        <v>5745.8</v>
      </c>
      <c r="H15" s="106">
        <v>2258.9299999999998</v>
      </c>
      <c r="I15" s="106">
        <v>0</v>
      </c>
      <c r="J15" s="108">
        <f t="shared" si="2"/>
        <v>8057.23</v>
      </c>
    </row>
    <row r="16" spans="1:12" ht="21.75" customHeight="1" x14ac:dyDescent="0.25">
      <c r="A16" s="98">
        <v>4</v>
      </c>
      <c r="B16" s="97" t="s">
        <v>57</v>
      </c>
      <c r="C16" s="106">
        <f t="shared" si="3"/>
        <v>8106.81</v>
      </c>
      <c r="D16" s="106">
        <f t="shared" si="1"/>
        <v>990</v>
      </c>
      <c r="E16" s="106">
        <v>85</v>
      </c>
      <c r="F16" s="106">
        <v>905</v>
      </c>
      <c r="G16" s="107">
        <v>5149.0600000000004</v>
      </c>
      <c r="H16" s="106">
        <v>1967.75</v>
      </c>
      <c r="I16" s="106">
        <v>0</v>
      </c>
      <c r="J16" s="108">
        <f t="shared" si="2"/>
        <v>8106.81</v>
      </c>
    </row>
    <row r="17" spans="1:10" ht="21.75" customHeight="1" x14ac:dyDescent="0.25">
      <c r="A17" s="98">
        <v>5</v>
      </c>
      <c r="B17" s="97" t="s">
        <v>56</v>
      </c>
      <c r="C17" s="106">
        <f t="shared" si="3"/>
        <v>7046.29</v>
      </c>
      <c r="D17" s="106">
        <f t="shared" si="1"/>
        <v>174.5</v>
      </c>
      <c r="E17" s="106">
        <v>52</v>
      </c>
      <c r="F17" s="106">
        <v>122.5</v>
      </c>
      <c r="G17" s="107">
        <v>4951.6499999999996</v>
      </c>
      <c r="H17" s="106">
        <v>1920.14</v>
      </c>
      <c r="I17" s="106">
        <v>0</v>
      </c>
      <c r="J17" s="108">
        <f t="shared" si="2"/>
        <v>7046.29</v>
      </c>
    </row>
    <row r="18" spans="1:10" ht="21.75" customHeight="1" x14ac:dyDescent="0.25">
      <c r="A18" s="98">
        <v>6</v>
      </c>
      <c r="B18" s="97" t="s">
        <v>55</v>
      </c>
      <c r="C18" s="106">
        <f t="shared" si="3"/>
        <v>7185.91</v>
      </c>
      <c r="D18" s="106">
        <f t="shared" si="1"/>
        <v>66</v>
      </c>
      <c r="E18" s="106">
        <v>43</v>
      </c>
      <c r="F18" s="106">
        <v>23</v>
      </c>
      <c r="G18" s="107">
        <v>5196.5600000000004</v>
      </c>
      <c r="H18" s="106">
        <v>1923.35</v>
      </c>
      <c r="I18" s="106">
        <v>0</v>
      </c>
      <c r="J18" s="108">
        <f t="shared" si="2"/>
        <v>7185.91</v>
      </c>
    </row>
    <row r="19" spans="1:10" ht="21.75" customHeight="1" x14ac:dyDescent="0.25">
      <c r="A19" s="98">
        <v>7</v>
      </c>
      <c r="B19" s="97" t="s">
        <v>54</v>
      </c>
      <c r="C19" s="106">
        <f t="shared" si="3"/>
        <v>7497.8799999999992</v>
      </c>
      <c r="D19" s="106">
        <f t="shared" si="1"/>
        <v>60</v>
      </c>
      <c r="E19" s="106">
        <v>34</v>
      </c>
      <c r="F19" s="106">
        <v>26</v>
      </c>
      <c r="G19" s="107">
        <v>5390.73</v>
      </c>
      <c r="H19" s="106">
        <v>2047.15</v>
      </c>
      <c r="I19" s="106">
        <v>0</v>
      </c>
      <c r="J19" s="108">
        <f t="shared" si="2"/>
        <v>7497.8799999999992</v>
      </c>
    </row>
    <row r="20" spans="1:10" ht="21.75" customHeight="1" x14ac:dyDescent="0.25">
      <c r="A20" s="98">
        <v>8</v>
      </c>
      <c r="B20" s="97" t="s">
        <v>52</v>
      </c>
      <c r="C20" s="106">
        <f t="shared" si="3"/>
        <v>7384.3799999999992</v>
      </c>
      <c r="D20" s="106">
        <f t="shared" si="1"/>
        <v>42.5</v>
      </c>
      <c r="E20" s="106">
        <v>35</v>
      </c>
      <c r="F20" s="106">
        <v>7.5</v>
      </c>
      <c r="G20" s="107">
        <v>5337.65</v>
      </c>
      <c r="H20" s="106">
        <v>2004.23</v>
      </c>
      <c r="I20" s="106">
        <v>0</v>
      </c>
      <c r="J20" s="108">
        <f t="shared" si="2"/>
        <v>7384.3799999999992</v>
      </c>
    </row>
    <row r="21" spans="1:10" ht="21.75" customHeight="1" x14ac:dyDescent="0.25">
      <c r="A21" s="98">
        <v>9</v>
      </c>
      <c r="B21" s="97" t="s">
        <v>53</v>
      </c>
      <c r="C21" s="106">
        <f t="shared" si="3"/>
        <v>6963.91</v>
      </c>
      <c r="D21" s="106">
        <f t="shared" si="1"/>
        <v>26</v>
      </c>
      <c r="E21" s="106">
        <v>24</v>
      </c>
      <c r="F21" s="106">
        <v>2</v>
      </c>
      <c r="G21" s="107">
        <v>4996.49</v>
      </c>
      <c r="H21" s="106">
        <v>1941.42</v>
      </c>
      <c r="I21" s="106">
        <v>0</v>
      </c>
      <c r="J21" s="108">
        <f t="shared" si="2"/>
        <v>6963.91</v>
      </c>
    </row>
    <row r="22" spans="1:10" ht="21.75" customHeight="1" x14ac:dyDescent="0.25">
      <c r="A22" s="96"/>
      <c r="B22" s="95"/>
      <c r="C22" s="109"/>
      <c r="D22" s="109"/>
      <c r="E22" s="110"/>
      <c r="F22" s="109"/>
      <c r="G22" s="111"/>
      <c r="H22" s="109"/>
      <c r="I22" s="109"/>
      <c r="J22" s="112"/>
    </row>
    <row r="23" spans="1:10" x14ac:dyDescent="0.25">
      <c r="C23" s="94"/>
    </row>
  </sheetData>
  <mergeCells count="14">
    <mergeCell ref="A3:J3"/>
    <mergeCell ref="A4:J4"/>
    <mergeCell ref="A8:A10"/>
    <mergeCell ref="B8:B10"/>
    <mergeCell ref="C8:C10"/>
    <mergeCell ref="D8:F8"/>
    <mergeCell ref="G8:G10"/>
    <mergeCell ref="H8:H10"/>
    <mergeCell ref="A5:J5"/>
    <mergeCell ref="I8:I10"/>
    <mergeCell ref="A6:J6"/>
    <mergeCell ref="J8:J10"/>
    <mergeCell ref="D9:D10"/>
    <mergeCell ref="E9:F9"/>
  </mergeCells>
  <pageMargins left="0.70866141732283472" right="0.70866141732283472" top="0.74803149606299213" bottom="0.74803149606299213" header="0.31496062992125984" footer="0.31496062992125984"/>
  <pageSetup paperSize="9" scale="8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H21"/>
  <sheetViews>
    <sheetView workbookViewId="0">
      <selection activeCell="H9" sqref="H9"/>
    </sheetView>
  </sheetViews>
  <sheetFormatPr defaultColWidth="9.140625" defaultRowHeight="15" x14ac:dyDescent="0.25"/>
  <cols>
    <col min="1" max="1" width="5.42578125" style="1" customWidth="1"/>
    <col min="2" max="2" width="23.7109375" style="1" customWidth="1"/>
    <col min="3" max="6" width="12.85546875" style="1" customWidth="1"/>
    <col min="7" max="16384" width="9.140625" style="1"/>
  </cols>
  <sheetData>
    <row r="1" spans="1:8" x14ac:dyDescent="0.25">
      <c r="A1" s="8"/>
      <c r="C1" s="7"/>
      <c r="F1" s="7" t="s">
        <v>822</v>
      </c>
    </row>
    <row r="3" spans="1:8" ht="36" customHeight="1" x14ac:dyDescent="0.25">
      <c r="A3" s="722" t="s">
        <v>511</v>
      </c>
      <c r="B3" s="709"/>
      <c r="C3" s="709"/>
      <c r="D3" s="709"/>
      <c r="E3" s="709"/>
      <c r="F3" s="709"/>
    </row>
    <row r="4" spans="1:8" ht="16.5" hidden="1" customHeight="1" x14ac:dyDescent="0.25">
      <c r="A4" s="676" t="s">
        <v>31</v>
      </c>
      <c r="B4" s="676"/>
      <c r="C4" s="676"/>
      <c r="D4" s="676"/>
      <c r="E4" s="676"/>
      <c r="F4" s="676"/>
    </row>
    <row r="5" spans="1:8" ht="16.5" customHeight="1" x14ac:dyDescent="0.25">
      <c r="A5" s="676" t="str">
        <f>'[5]89 (xã)'!A5:J5</f>
        <v>(Kèm theo Quyết định số       /QĐ-UBND ngày      /01/2025 của UBND huyện Đăk Tô)</v>
      </c>
      <c r="B5" s="676"/>
      <c r="C5" s="676"/>
      <c r="D5" s="676"/>
      <c r="E5" s="676"/>
      <c r="F5" s="676"/>
    </row>
    <row r="6" spans="1:8" ht="16.5" hidden="1" customHeight="1" x14ac:dyDescent="0.25">
      <c r="A6" s="676" t="str">
        <f>'[6]89 (xã)'!A6:J6</f>
        <v>(Kèm theo Công văn số       /TCKH ngày      /01/2022 của phòng TC-KH huyện Đăk Tô)</v>
      </c>
      <c r="B6" s="676"/>
      <c r="C6" s="676"/>
      <c r="D6" s="676"/>
      <c r="E6" s="676"/>
      <c r="F6" s="676"/>
    </row>
    <row r="7" spans="1:8" ht="16.5" customHeight="1" x14ac:dyDescent="0.25">
      <c r="A7" s="126"/>
      <c r="B7" s="126"/>
      <c r="C7" s="126"/>
      <c r="D7" s="126"/>
      <c r="E7" s="126"/>
      <c r="F7" s="126"/>
    </row>
    <row r="8" spans="1:8" x14ac:dyDescent="0.25">
      <c r="F8" s="6" t="s">
        <v>30</v>
      </c>
    </row>
    <row r="9" spans="1:8" ht="99.75" customHeight="1" x14ac:dyDescent="0.25">
      <c r="A9" s="5" t="s">
        <v>29</v>
      </c>
      <c r="B9" s="5" t="s">
        <v>209</v>
      </c>
      <c r="C9" s="5" t="s">
        <v>127</v>
      </c>
      <c r="D9" s="5" t="s">
        <v>213</v>
      </c>
      <c r="E9" s="5" t="s">
        <v>212</v>
      </c>
      <c r="F9" s="5" t="s">
        <v>211</v>
      </c>
    </row>
    <row r="10" spans="1:8" s="47" customFormat="1" ht="12" x14ac:dyDescent="0.25">
      <c r="A10" s="48" t="s">
        <v>22</v>
      </c>
      <c r="B10" s="48" t="s">
        <v>8</v>
      </c>
      <c r="C10" s="48" t="s">
        <v>210</v>
      </c>
      <c r="D10" s="48">
        <v>2</v>
      </c>
      <c r="E10" s="48">
        <v>3</v>
      </c>
      <c r="F10" s="48">
        <v>4</v>
      </c>
    </row>
    <row r="11" spans="1:8" ht="20.25" customHeight="1" x14ac:dyDescent="0.25">
      <c r="A11" s="104"/>
      <c r="B11" s="103" t="s">
        <v>100</v>
      </c>
      <c r="C11" s="115">
        <f>SUM(C12:C21)</f>
        <v>4796.3599999999997</v>
      </c>
      <c r="D11" s="115">
        <f>SUM(D12:D21)</f>
        <v>0</v>
      </c>
      <c r="E11" s="115">
        <f>SUM(E12:E21)</f>
        <v>4294.3599999999997</v>
      </c>
      <c r="F11" s="115">
        <f>SUM(F12:F21)</f>
        <v>502</v>
      </c>
      <c r="G11" s="9"/>
    </row>
    <row r="12" spans="1:8" ht="20.25" customHeight="1" x14ac:dyDescent="0.25">
      <c r="A12" s="113">
        <v>1</v>
      </c>
      <c r="B12" s="114" t="s">
        <v>60</v>
      </c>
      <c r="C12" s="116">
        <f>D12+E12+F12</f>
        <v>690.65</v>
      </c>
      <c r="D12" s="116"/>
      <c r="E12" s="117">
        <v>690.65</v>
      </c>
      <c r="F12" s="117"/>
      <c r="H12" s="102"/>
    </row>
    <row r="13" spans="1:8" ht="20.25" customHeight="1" x14ac:dyDescent="0.25">
      <c r="A13" s="129">
        <v>2</v>
      </c>
      <c r="B13" s="130" t="s">
        <v>59</v>
      </c>
      <c r="C13" s="131">
        <f t="shared" ref="C13:C21" si="0">D13+E13+F13</f>
        <v>538.11</v>
      </c>
      <c r="D13" s="131"/>
      <c r="E13" s="132">
        <f>538.11-63</f>
        <v>475.11</v>
      </c>
      <c r="F13" s="132">
        <v>63</v>
      </c>
      <c r="H13" s="102"/>
    </row>
    <row r="14" spans="1:8" ht="20.25" customHeight="1" x14ac:dyDescent="0.25">
      <c r="A14" s="129">
        <v>3</v>
      </c>
      <c r="B14" s="130" t="s">
        <v>58</v>
      </c>
      <c r="C14" s="131">
        <f t="shared" si="0"/>
        <v>353.58</v>
      </c>
      <c r="D14" s="131"/>
      <c r="E14" s="132">
        <f>353.58-62</f>
        <v>291.58</v>
      </c>
      <c r="F14" s="132">
        <v>62</v>
      </c>
      <c r="H14" s="102"/>
    </row>
    <row r="15" spans="1:8" ht="20.25" customHeight="1" x14ac:dyDescent="0.25">
      <c r="A15" s="129">
        <v>4</v>
      </c>
      <c r="B15" s="130" t="s">
        <v>57</v>
      </c>
      <c r="C15" s="131">
        <f t="shared" si="0"/>
        <v>508.61</v>
      </c>
      <c r="D15" s="131"/>
      <c r="E15" s="132">
        <f>508.61-63</f>
        <v>445.61</v>
      </c>
      <c r="F15" s="132">
        <v>63</v>
      </c>
      <c r="H15" s="102"/>
    </row>
    <row r="16" spans="1:8" ht="20.25" customHeight="1" x14ac:dyDescent="0.25">
      <c r="A16" s="129">
        <v>5</v>
      </c>
      <c r="B16" s="130" t="s">
        <v>56</v>
      </c>
      <c r="C16" s="131">
        <f t="shared" si="0"/>
        <v>534.84</v>
      </c>
      <c r="D16" s="131"/>
      <c r="E16" s="132">
        <f>534.84-63</f>
        <v>471.84000000000003</v>
      </c>
      <c r="F16" s="132">
        <v>63</v>
      </c>
      <c r="H16" s="102"/>
    </row>
    <row r="17" spans="1:8" ht="20.25" customHeight="1" x14ac:dyDescent="0.25">
      <c r="A17" s="129">
        <v>6</v>
      </c>
      <c r="B17" s="130" t="s">
        <v>55</v>
      </c>
      <c r="C17" s="131">
        <f t="shared" si="0"/>
        <v>501.86</v>
      </c>
      <c r="D17" s="131"/>
      <c r="E17" s="132">
        <f>501.86-63</f>
        <v>438.86</v>
      </c>
      <c r="F17" s="132">
        <v>63</v>
      </c>
      <c r="H17" s="102"/>
    </row>
    <row r="18" spans="1:8" ht="20.25" customHeight="1" x14ac:dyDescent="0.25">
      <c r="A18" s="129">
        <v>7</v>
      </c>
      <c r="B18" s="130" t="s">
        <v>54</v>
      </c>
      <c r="C18" s="131">
        <f t="shared" si="0"/>
        <v>460.2</v>
      </c>
      <c r="D18" s="131"/>
      <c r="E18" s="132">
        <f>460.2-62</f>
        <v>398.2</v>
      </c>
      <c r="F18" s="132">
        <v>62</v>
      </c>
      <c r="H18" s="102"/>
    </row>
    <row r="19" spans="1:8" x14ac:dyDescent="0.25">
      <c r="A19" s="129">
        <v>8</v>
      </c>
      <c r="B19" s="130" t="s">
        <v>52</v>
      </c>
      <c r="C19" s="131">
        <f t="shared" si="0"/>
        <v>699.13</v>
      </c>
      <c r="D19" s="131"/>
      <c r="E19" s="132">
        <f>699.12-63+0.01</f>
        <v>636.13</v>
      </c>
      <c r="F19" s="132">
        <v>63</v>
      </c>
    </row>
    <row r="20" spans="1:8" x14ac:dyDescent="0.25">
      <c r="A20" s="129">
        <v>9</v>
      </c>
      <c r="B20" s="130" t="s">
        <v>53</v>
      </c>
      <c r="C20" s="131">
        <f t="shared" si="0"/>
        <v>509.38</v>
      </c>
      <c r="D20" s="131"/>
      <c r="E20" s="132">
        <f>509.38-63</f>
        <v>446.38</v>
      </c>
      <c r="F20" s="132">
        <v>63</v>
      </c>
    </row>
    <row r="21" spans="1:8" x14ac:dyDescent="0.25">
      <c r="A21" s="133">
        <v>10</v>
      </c>
      <c r="B21" s="134" t="s">
        <v>292</v>
      </c>
      <c r="C21" s="135">
        <f t="shared" si="0"/>
        <v>0</v>
      </c>
      <c r="D21" s="135"/>
      <c r="E21" s="135"/>
      <c r="F21" s="135"/>
    </row>
  </sheetData>
  <mergeCells count="4">
    <mergeCell ref="A3:F3"/>
    <mergeCell ref="A4:F4"/>
    <mergeCell ref="A5:F5"/>
    <mergeCell ref="A6:F6"/>
  </mergeCells>
  <printOptions horizontalCentered="1"/>
  <pageMargins left="0.70866141732283505" right="0.70866141732283505" top="0.74803149606299202" bottom="0.74803149606299202" header="0.31496062992126" footer="0.31496062992126"/>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AC32"/>
  <sheetViews>
    <sheetView zoomScale="85" zoomScaleNormal="85" workbookViewId="0">
      <selection activeCell="S20" sqref="S20"/>
    </sheetView>
  </sheetViews>
  <sheetFormatPr defaultColWidth="10" defaultRowHeight="15" outlineLevelCol="1" x14ac:dyDescent="0.25"/>
  <cols>
    <col min="1" max="1" width="4.7109375" style="120" customWidth="1"/>
    <col min="2" max="2" width="26.85546875" style="121" customWidth="1"/>
    <col min="3" max="3" width="15.28515625" style="121" customWidth="1"/>
    <col min="4" max="4" width="12.85546875" style="121" customWidth="1"/>
    <col min="5" max="5" width="14" style="121" customWidth="1"/>
    <col min="6" max="6" width="14.42578125" style="121" customWidth="1"/>
    <col min="7" max="7" width="13.140625" style="121" customWidth="1"/>
    <col min="8" max="8" width="11.85546875" style="121" customWidth="1"/>
    <col min="9" max="9" width="7.7109375" style="121" customWidth="1"/>
    <col min="10" max="10" width="12.42578125" style="122" customWidth="1"/>
    <col min="11" max="11" width="11.5703125" style="122" customWidth="1"/>
    <col min="12" max="12" width="8" style="122" customWidth="1"/>
    <col min="13" max="13" width="13.7109375" style="123" customWidth="1"/>
    <col min="14" max="14" width="13.42578125" style="123" customWidth="1"/>
    <col min="15" max="15" width="11.5703125" style="123" customWidth="1"/>
    <col min="16" max="16" width="8" style="123" customWidth="1"/>
    <col min="17" max="17" width="11.28515625" style="123" customWidth="1"/>
    <col min="18" max="18" width="11.42578125" style="123" customWidth="1"/>
    <col min="19" max="19" width="8" style="123" customWidth="1"/>
    <col min="20" max="20" width="12.140625" style="123" customWidth="1"/>
    <col min="21" max="21" width="10.5703125" style="123" customWidth="1"/>
    <col min="22" max="22" width="8.140625" style="123" customWidth="1"/>
    <col min="23" max="23" width="16.42578125" style="118" hidden="1" customWidth="1" outlineLevel="1"/>
    <col min="24" max="25" width="10" style="118" hidden="1" customWidth="1" outlineLevel="1"/>
    <col min="26" max="26" width="10" style="118" collapsed="1"/>
    <col min="27" max="256" width="10" style="118"/>
    <col min="257" max="257" width="4.7109375" style="118" customWidth="1"/>
    <col min="258" max="258" width="26.85546875" style="118" customWidth="1"/>
    <col min="259" max="259" width="15.28515625" style="118" customWidth="1"/>
    <col min="260" max="260" width="14.42578125" style="118" customWidth="1"/>
    <col min="261" max="261" width="14" style="118" customWidth="1"/>
    <col min="262" max="262" width="14.42578125" style="118" customWidth="1"/>
    <col min="263" max="263" width="15" style="118" customWidth="1"/>
    <col min="264" max="264" width="14.42578125" style="118" customWidth="1"/>
    <col min="265" max="265" width="7.7109375" style="118" customWidth="1"/>
    <col min="266" max="266" width="13.42578125" style="118" customWidth="1"/>
    <col min="267" max="267" width="13.28515625" style="118" customWidth="1"/>
    <col min="268" max="268" width="7.42578125" style="118" customWidth="1"/>
    <col min="269" max="269" width="13.7109375" style="118" customWidth="1"/>
    <col min="270" max="271" width="13.42578125" style="118" customWidth="1"/>
    <col min="272" max="272" width="8" style="118" customWidth="1"/>
    <col min="273" max="273" width="11.28515625" style="118" customWidth="1"/>
    <col min="274" max="274" width="12.140625" style="118" customWidth="1"/>
    <col min="275" max="275" width="7.42578125" style="118" customWidth="1"/>
    <col min="276" max="276" width="12.140625" style="118" customWidth="1"/>
    <col min="277" max="277" width="11.7109375" style="118" customWidth="1"/>
    <col min="278" max="278" width="7.28515625" style="118" customWidth="1"/>
    <col min="279" max="281" width="0" style="118" hidden="1" customWidth="1"/>
    <col min="282" max="512" width="10" style="118"/>
    <col min="513" max="513" width="4.7109375" style="118" customWidth="1"/>
    <col min="514" max="514" width="26.85546875" style="118" customWidth="1"/>
    <col min="515" max="515" width="15.28515625" style="118" customWidth="1"/>
    <col min="516" max="516" width="14.42578125" style="118" customWidth="1"/>
    <col min="517" max="517" width="14" style="118" customWidth="1"/>
    <col min="518" max="518" width="14.42578125" style="118" customWidth="1"/>
    <col min="519" max="519" width="15" style="118" customWidth="1"/>
    <col min="520" max="520" width="14.42578125" style="118" customWidth="1"/>
    <col min="521" max="521" width="7.7109375" style="118" customWidth="1"/>
    <col min="522" max="522" width="13.42578125" style="118" customWidth="1"/>
    <col min="523" max="523" width="13.28515625" style="118" customWidth="1"/>
    <col min="524" max="524" width="7.42578125" style="118" customWidth="1"/>
    <col min="525" max="525" width="13.7109375" style="118" customWidth="1"/>
    <col min="526" max="527" width="13.42578125" style="118" customWidth="1"/>
    <col min="528" max="528" width="8" style="118" customWidth="1"/>
    <col min="529" max="529" width="11.28515625" style="118" customWidth="1"/>
    <col min="530" max="530" width="12.140625" style="118" customWidth="1"/>
    <col min="531" max="531" width="7.42578125" style="118" customWidth="1"/>
    <col min="532" max="532" width="12.140625" style="118" customWidth="1"/>
    <col min="533" max="533" width="11.7109375" style="118" customWidth="1"/>
    <col min="534" max="534" width="7.28515625" style="118" customWidth="1"/>
    <col min="535" max="537" width="0" style="118" hidden="1" customWidth="1"/>
    <col min="538" max="768" width="10" style="118"/>
    <col min="769" max="769" width="4.7109375" style="118" customWidth="1"/>
    <col min="770" max="770" width="26.85546875" style="118" customWidth="1"/>
    <col min="771" max="771" width="15.28515625" style="118" customWidth="1"/>
    <col min="772" max="772" width="14.42578125" style="118" customWidth="1"/>
    <col min="773" max="773" width="14" style="118" customWidth="1"/>
    <col min="774" max="774" width="14.42578125" style="118" customWidth="1"/>
    <col min="775" max="775" width="15" style="118" customWidth="1"/>
    <col min="776" max="776" width="14.42578125" style="118" customWidth="1"/>
    <col min="777" max="777" width="7.7109375" style="118" customWidth="1"/>
    <col min="778" max="778" width="13.42578125" style="118" customWidth="1"/>
    <col min="779" max="779" width="13.28515625" style="118" customWidth="1"/>
    <col min="780" max="780" width="7.42578125" style="118" customWidth="1"/>
    <col min="781" max="781" width="13.7109375" style="118" customWidth="1"/>
    <col min="782" max="783" width="13.42578125" style="118" customWidth="1"/>
    <col min="784" max="784" width="8" style="118" customWidth="1"/>
    <col min="785" max="785" width="11.28515625" style="118" customWidth="1"/>
    <col min="786" max="786" width="12.140625" style="118" customWidth="1"/>
    <col min="787" max="787" width="7.42578125" style="118" customWidth="1"/>
    <col min="788" max="788" width="12.140625" style="118" customWidth="1"/>
    <col min="789" max="789" width="11.7109375" style="118" customWidth="1"/>
    <col min="790" max="790" width="7.28515625" style="118" customWidth="1"/>
    <col min="791" max="793" width="0" style="118" hidden="1" customWidth="1"/>
    <col min="794" max="1024" width="10" style="118"/>
    <col min="1025" max="1025" width="4.7109375" style="118" customWidth="1"/>
    <col min="1026" max="1026" width="26.85546875" style="118" customWidth="1"/>
    <col min="1027" max="1027" width="15.28515625" style="118" customWidth="1"/>
    <col min="1028" max="1028" width="14.42578125" style="118" customWidth="1"/>
    <col min="1029" max="1029" width="14" style="118" customWidth="1"/>
    <col min="1030" max="1030" width="14.42578125" style="118" customWidth="1"/>
    <col min="1031" max="1031" width="15" style="118" customWidth="1"/>
    <col min="1032" max="1032" width="14.42578125" style="118" customWidth="1"/>
    <col min="1033" max="1033" width="7.7109375" style="118" customWidth="1"/>
    <col min="1034" max="1034" width="13.42578125" style="118" customWidth="1"/>
    <col min="1035" max="1035" width="13.28515625" style="118" customWidth="1"/>
    <col min="1036" max="1036" width="7.42578125" style="118" customWidth="1"/>
    <col min="1037" max="1037" width="13.7109375" style="118" customWidth="1"/>
    <col min="1038" max="1039" width="13.42578125" style="118" customWidth="1"/>
    <col min="1040" max="1040" width="8" style="118" customWidth="1"/>
    <col min="1041" max="1041" width="11.28515625" style="118" customWidth="1"/>
    <col min="1042" max="1042" width="12.140625" style="118" customWidth="1"/>
    <col min="1043" max="1043" width="7.42578125" style="118" customWidth="1"/>
    <col min="1044" max="1044" width="12.140625" style="118" customWidth="1"/>
    <col min="1045" max="1045" width="11.7109375" style="118" customWidth="1"/>
    <col min="1046" max="1046" width="7.28515625" style="118" customWidth="1"/>
    <col min="1047" max="1049" width="0" style="118" hidden="1" customWidth="1"/>
    <col min="1050" max="1280" width="10" style="118"/>
    <col min="1281" max="1281" width="4.7109375" style="118" customWidth="1"/>
    <col min="1282" max="1282" width="26.85546875" style="118" customWidth="1"/>
    <col min="1283" max="1283" width="15.28515625" style="118" customWidth="1"/>
    <col min="1284" max="1284" width="14.42578125" style="118" customWidth="1"/>
    <col min="1285" max="1285" width="14" style="118" customWidth="1"/>
    <col min="1286" max="1286" width="14.42578125" style="118" customWidth="1"/>
    <col min="1287" max="1287" width="15" style="118" customWidth="1"/>
    <col min="1288" max="1288" width="14.42578125" style="118" customWidth="1"/>
    <col min="1289" max="1289" width="7.7109375" style="118" customWidth="1"/>
    <col min="1290" max="1290" width="13.42578125" style="118" customWidth="1"/>
    <col min="1291" max="1291" width="13.28515625" style="118" customWidth="1"/>
    <col min="1292" max="1292" width="7.42578125" style="118" customWidth="1"/>
    <col min="1293" max="1293" width="13.7109375" style="118" customWidth="1"/>
    <col min="1294" max="1295" width="13.42578125" style="118" customWidth="1"/>
    <col min="1296" max="1296" width="8" style="118" customWidth="1"/>
    <col min="1297" max="1297" width="11.28515625" style="118" customWidth="1"/>
    <col min="1298" max="1298" width="12.140625" style="118" customWidth="1"/>
    <col min="1299" max="1299" width="7.42578125" style="118" customWidth="1"/>
    <col min="1300" max="1300" width="12.140625" style="118" customWidth="1"/>
    <col min="1301" max="1301" width="11.7109375" style="118" customWidth="1"/>
    <col min="1302" max="1302" width="7.28515625" style="118" customWidth="1"/>
    <col min="1303" max="1305" width="0" style="118" hidden="1" customWidth="1"/>
    <col min="1306" max="1536" width="10" style="118"/>
    <col min="1537" max="1537" width="4.7109375" style="118" customWidth="1"/>
    <col min="1538" max="1538" width="26.85546875" style="118" customWidth="1"/>
    <col min="1539" max="1539" width="15.28515625" style="118" customWidth="1"/>
    <col min="1540" max="1540" width="14.42578125" style="118" customWidth="1"/>
    <col min="1541" max="1541" width="14" style="118" customWidth="1"/>
    <col min="1542" max="1542" width="14.42578125" style="118" customWidth="1"/>
    <col min="1543" max="1543" width="15" style="118" customWidth="1"/>
    <col min="1544" max="1544" width="14.42578125" style="118" customWidth="1"/>
    <col min="1545" max="1545" width="7.7109375" style="118" customWidth="1"/>
    <col min="1546" max="1546" width="13.42578125" style="118" customWidth="1"/>
    <col min="1547" max="1547" width="13.28515625" style="118" customWidth="1"/>
    <col min="1548" max="1548" width="7.42578125" style="118" customWidth="1"/>
    <col min="1549" max="1549" width="13.7109375" style="118" customWidth="1"/>
    <col min="1550" max="1551" width="13.42578125" style="118" customWidth="1"/>
    <col min="1552" max="1552" width="8" style="118" customWidth="1"/>
    <col min="1553" max="1553" width="11.28515625" style="118" customWidth="1"/>
    <col min="1554" max="1554" width="12.140625" style="118" customWidth="1"/>
    <col min="1555" max="1555" width="7.42578125" style="118" customWidth="1"/>
    <col min="1556" max="1556" width="12.140625" style="118" customWidth="1"/>
    <col min="1557" max="1557" width="11.7109375" style="118" customWidth="1"/>
    <col min="1558" max="1558" width="7.28515625" style="118" customWidth="1"/>
    <col min="1559" max="1561" width="0" style="118" hidden="1" customWidth="1"/>
    <col min="1562" max="1792" width="10" style="118"/>
    <col min="1793" max="1793" width="4.7109375" style="118" customWidth="1"/>
    <col min="1794" max="1794" width="26.85546875" style="118" customWidth="1"/>
    <col min="1795" max="1795" width="15.28515625" style="118" customWidth="1"/>
    <col min="1796" max="1796" width="14.42578125" style="118" customWidth="1"/>
    <col min="1797" max="1797" width="14" style="118" customWidth="1"/>
    <col min="1798" max="1798" width="14.42578125" style="118" customWidth="1"/>
    <col min="1799" max="1799" width="15" style="118" customWidth="1"/>
    <col min="1800" max="1800" width="14.42578125" style="118" customWidth="1"/>
    <col min="1801" max="1801" width="7.7109375" style="118" customWidth="1"/>
    <col min="1802" max="1802" width="13.42578125" style="118" customWidth="1"/>
    <col min="1803" max="1803" width="13.28515625" style="118" customWidth="1"/>
    <col min="1804" max="1804" width="7.42578125" style="118" customWidth="1"/>
    <col min="1805" max="1805" width="13.7109375" style="118" customWidth="1"/>
    <col min="1806" max="1807" width="13.42578125" style="118" customWidth="1"/>
    <col min="1808" max="1808" width="8" style="118" customWidth="1"/>
    <col min="1809" max="1809" width="11.28515625" style="118" customWidth="1"/>
    <col min="1810" max="1810" width="12.140625" style="118" customWidth="1"/>
    <col min="1811" max="1811" width="7.42578125" style="118" customWidth="1"/>
    <col min="1812" max="1812" width="12.140625" style="118" customWidth="1"/>
    <col min="1813" max="1813" width="11.7109375" style="118" customWidth="1"/>
    <col min="1814" max="1814" width="7.28515625" style="118" customWidth="1"/>
    <col min="1815" max="1817" width="0" style="118" hidden="1" customWidth="1"/>
    <col min="1818" max="2048" width="10" style="118"/>
    <col min="2049" max="2049" width="4.7109375" style="118" customWidth="1"/>
    <col min="2050" max="2050" width="26.85546875" style="118" customWidth="1"/>
    <col min="2051" max="2051" width="15.28515625" style="118" customWidth="1"/>
    <col min="2052" max="2052" width="14.42578125" style="118" customWidth="1"/>
    <col min="2053" max="2053" width="14" style="118" customWidth="1"/>
    <col min="2054" max="2054" width="14.42578125" style="118" customWidth="1"/>
    <col min="2055" max="2055" width="15" style="118" customWidth="1"/>
    <col min="2056" max="2056" width="14.42578125" style="118" customWidth="1"/>
    <col min="2057" max="2057" width="7.7109375" style="118" customWidth="1"/>
    <col min="2058" max="2058" width="13.42578125" style="118" customWidth="1"/>
    <col min="2059" max="2059" width="13.28515625" style="118" customWidth="1"/>
    <col min="2060" max="2060" width="7.42578125" style="118" customWidth="1"/>
    <col min="2061" max="2061" width="13.7109375" style="118" customWidth="1"/>
    <col min="2062" max="2063" width="13.42578125" style="118" customWidth="1"/>
    <col min="2064" max="2064" width="8" style="118" customWidth="1"/>
    <col min="2065" max="2065" width="11.28515625" style="118" customWidth="1"/>
    <col min="2066" max="2066" width="12.140625" style="118" customWidth="1"/>
    <col min="2067" max="2067" width="7.42578125" style="118" customWidth="1"/>
    <col min="2068" max="2068" width="12.140625" style="118" customWidth="1"/>
    <col min="2069" max="2069" width="11.7109375" style="118" customWidth="1"/>
    <col min="2070" max="2070" width="7.28515625" style="118" customWidth="1"/>
    <col min="2071" max="2073" width="0" style="118" hidden="1" customWidth="1"/>
    <col min="2074" max="2304" width="10" style="118"/>
    <col min="2305" max="2305" width="4.7109375" style="118" customWidth="1"/>
    <col min="2306" max="2306" width="26.85546875" style="118" customWidth="1"/>
    <col min="2307" max="2307" width="15.28515625" style="118" customWidth="1"/>
    <col min="2308" max="2308" width="14.42578125" style="118" customWidth="1"/>
    <col min="2309" max="2309" width="14" style="118" customWidth="1"/>
    <col min="2310" max="2310" width="14.42578125" style="118" customWidth="1"/>
    <col min="2311" max="2311" width="15" style="118" customWidth="1"/>
    <col min="2312" max="2312" width="14.42578125" style="118" customWidth="1"/>
    <col min="2313" max="2313" width="7.7109375" style="118" customWidth="1"/>
    <col min="2314" max="2314" width="13.42578125" style="118" customWidth="1"/>
    <col min="2315" max="2315" width="13.28515625" style="118" customWidth="1"/>
    <col min="2316" max="2316" width="7.42578125" style="118" customWidth="1"/>
    <col min="2317" max="2317" width="13.7109375" style="118" customWidth="1"/>
    <col min="2318" max="2319" width="13.42578125" style="118" customWidth="1"/>
    <col min="2320" max="2320" width="8" style="118" customWidth="1"/>
    <col min="2321" max="2321" width="11.28515625" style="118" customWidth="1"/>
    <col min="2322" max="2322" width="12.140625" style="118" customWidth="1"/>
    <col min="2323" max="2323" width="7.42578125" style="118" customWidth="1"/>
    <col min="2324" max="2324" width="12.140625" style="118" customWidth="1"/>
    <col min="2325" max="2325" width="11.7109375" style="118" customWidth="1"/>
    <col min="2326" max="2326" width="7.28515625" style="118" customWidth="1"/>
    <col min="2327" max="2329" width="0" style="118" hidden="1" customWidth="1"/>
    <col min="2330" max="2560" width="10" style="118"/>
    <col min="2561" max="2561" width="4.7109375" style="118" customWidth="1"/>
    <col min="2562" max="2562" width="26.85546875" style="118" customWidth="1"/>
    <col min="2563" max="2563" width="15.28515625" style="118" customWidth="1"/>
    <col min="2564" max="2564" width="14.42578125" style="118" customWidth="1"/>
    <col min="2565" max="2565" width="14" style="118" customWidth="1"/>
    <col min="2566" max="2566" width="14.42578125" style="118" customWidth="1"/>
    <col min="2567" max="2567" width="15" style="118" customWidth="1"/>
    <col min="2568" max="2568" width="14.42578125" style="118" customWidth="1"/>
    <col min="2569" max="2569" width="7.7109375" style="118" customWidth="1"/>
    <col min="2570" max="2570" width="13.42578125" style="118" customWidth="1"/>
    <col min="2571" max="2571" width="13.28515625" style="118" customWidth="1"/>
    <col min="2572" max="2572" width="7.42578125" style="118" customWidth="1"/>
    <col min="2573" max="2573" width="13.7109375" style="118" customWidth="1"/>
    <col min="2574" max="2575" width="13.42578125" style="118" customWidth="1"/>
    <col min="2576" max="2576" width="8" style="118" customWidth="1"/>
    <col min="2577" max="2577" width="11.28515625" style="118" customWidth="1"/>
    <col min="2578" max="2578" width="12.140625" style="118" customWidth="1"/>
    <col min="2579" max="2579" width="7.42578125" style="118" customWidth="1"/>
    <col min="2580" max="2580" width="12.140625" style="118" customWidth="1"/>
    <col min="2581" max="2581" width="11.7109375" style="118" customWidth="1"/>
    <col min="2582" max="2582" width="7.28515625" style="118" customWidth="1"/>
    <col min="2583" max="2585" width="0" style="118" hidden="1" customWidth="1"/>
    <col min="2586" max="2816" width="10" style="118"/>
    <col min="2817" max="2817" width="4.7109375" style="118" customWidth="1"/>
    <col min="2818" max="2818" width="26.85546875" style="118" customWidth="1"/>
    <col min="2819" max="2819" width="15.28515625" style="118" customWidth="1"/>
    <col min="2820" max="2820" width="14.42578125" style="118" customWidth="1"/>
    <col min="2821" max="2821" width="14" style="118" customWidth="1"/>
    <col min="2822" max="2822" width="14.42578125" style="118" customWidth="1"/>
    <col min="2823" max="2823" width="15" style="118" customWidth="1"/>
    <col min="2824" max="2824" width="14.42578125" style="118" customWidth="1"/>
    <col min="2825" max="2825" width="7.7109375" style="118" customWidth="1"/>
    <col min="2826" max="2826" width="13.42578125" style="118" customWidth="1"/>
    <col min="2827" max="2827" width="13.28515625" style="118" customWidth="1"/>
    <col min="2828" max="2828" width="7.42578125" style="118" customWidth="1"/>
    <col min="2829" max="2829" width="13.7109375" style="118" customWidth="1"/>
    <col min="2830" max="2831" width="13.42578125" style="118" customWidth="1"/>
    <col min="2832" max="2832" width="8" style="118" customWidth="1"/>
    <col min="2833" max="2833" width="11.28515625" style="118" customWidth="1"/>
    <col min="2834" max="2834" width="12.140625" style="118" customWidth="1"/>
    <col min="2835" max="2835" width="7.42578125" style="118" customWidth="1"/>
    <col min="2836" max="2836" width="12.140625" style="118" customWidth="1"/>
    <col min="2837" max="2837" width="11.7109375" style="118" customWidth="1"/>
    <col min="2838" max="2838" width="7.28515625" style="118" customWidth="1"/>
    <col min="2839" max="2841" width="0" style="118" hidden="1" customWidth="1"/>
    <col min="2842" max="3072" width="10" style="118"/>
    <col min="3073" max="3073" width="4.7109375" style="118" customWidth="1"/>
    <col min="3074" max="3074" width="26.85546875" style="118" customWidth="1"/>
    <col min="3075" max="3075" width="15.28515625" style="118" customWidth="1"/>
    <col min="3076" max="3076" width="14.42578125" style="118" customWidth="1"/>
    <col min="3077" max="3077" width="14" style="118" customWidth="1"/>
    <col min="3078" max="3078" width="14.42578125" style="118" customWidth="1"/>
    <col min="3079" max="3079" width="15" style="118" customWidth="1"/>
    <col min="3080" max="3080" width="14.42578125" style="118" customWidth="1"/>
    <col min="3081" max="3081" width="7.7109375" style="118" customWidth="1"/>
    <col min="3082" max="3082" width="13.42578125" style="118" customWidth="1"/>
    <col min="3083" max="3083" width="13.28515625" style="118" customWidth="1"/>
    <col min="3084" max="3084" width="7.42578125" style="118" customWidth="1"/>
    <col min="3085" max="3085" width="13.7109375" style="118" customWidth="1"/>
    <col min="3086" max="3087" width="13.42578125" style="118" customWidth="1"/>
    <col min="3088" max="3088" width="8" style="118" customWidth="1"/>
    <col min="3089" max="3089" width="11.28515625" style="118" customWidth="1"/>
    <col min="3090" max="3090" width="12.140625" style="118" customWidth="1"/>
    <col min="3091" max="3091" width="7.42578125" style="118" customWidth="1"/>
    <col min="3092" max="3092" width="12.140625" style="118" customWidth="1"/>
    <col min="3093" max="3093" width="11.7109375" style="118" customWidth="1"/>
    <col min="3094" max="3094" width="7.28515625" style="118" customWidth="1"/>
    <col min="3095" max="3097" width="0" style="118" hidden="1" customWidth="1"/>
    <col min="3098" max="3328" width="10" style="118"/>
    <col min="3329" max="3329" width="4.7109375" style="118" customWidth="1"/>
    <col min="3330" max="3330" width="26.85546875" style="118" customWidth="1"/>
    <col min="3331" max="3331" width="15.28515625" style="118" customWidth="1"/>
    <col min="3332" max="3332" width="14.42578125" style="118" customWidth="1"/>
    <col min="3333" max="3333" width="14" style="118" customWidth="1"/>
    <col min="3334" max="3334" width="14.42578125" style="118" customWidth="1"/>
    <col min="3335" max="3335" width="15" style="118" customWidth="1"/>
    <col min="3336" max="3336" width="14.42578125" style="118" customWidth="1"/>
    <col min="3337" max="3337" width="7.7109375" style="118" customWidth="1"/>
    <col min="3338" max="3338" width="13.42578125" style="118" customWidth="1"/>
    <col min="3339" max="3339" width="13.28515625" style="118" customWidth="1"/>
    <col min="3340" max="3340" width="7.42578125" style="118" customWidth="1"/>
    <col min="3341" max="3341" width="13.7109375" style="118" customWidth="1"/>
    <col min="3342" max="3343" width="13.42578125" style="118" customWidth="1"/>
    <col min="3344" max="3344" width="8" style="118" customWidth="1"/>
    <col min="3345" max="3345" width="11.28515625" style="118" customWidth="1"/>
    <col min="3346" max="3346" width="12.140625" style="118" customWidth="1"/>
    <col min="3347" max="3347" width="7.42578125" style="118" customWidth="1"/>
    <col min="3348" max="3348" width="12.140625" style="118" customWidth="1"/>
    <col min="3349" max="3349" width="11.7109375" style="118" customWidth="1"/>
    <col min="3350" max="3350" width="7.28515625" style="118" customWidth="1"/>
    <col min="3351" max="3353" width="0" style="118" hidden="1" customWidth="1"/>
    <col min="3354" max="3584" width="10" style="118"/>
    <col min="3585" max="3585" width="4.7109375" style="118" customWidth="1"/>
    <col min="3586" max="3586" width="26.85546875" style="118" customWidth="1"/>
    <col min="3587" max="3587" width="15.28515625" style="118" customWidth="1"/>
    <col min="3588" max="3588" width="14.42578125" style="118" customWidth="1"/>
    <col min="3589" max="3589" width="14" style="118" customWidth="1"/>
    <col min="3590" max="3590" width="14.42578125" style="118" customWidth="1"/>
    <col min="3591" max="3591" width="15" style="118" customWidth="1"/>
    <col min="3592" max="3592" width="14.42578125" style="118" customWidth="1"/>
    <col min="3593" max="3593" width="7.7109375" style="118" customWidth="1"/>
    <col min="3594" max="3594" width="13.42578125" style="118" customWidth="1"/>
    <col min="3595" max="3595" width="13.28515625" style="118" customWidth="1"/>
    <col min="3596" max="3596" width="7.42578125" style="118" customWidth="1"/>
    <col min="3597" max="3597" width="13.7109375" style="118" customWidth="1"/>
    <col min="3598" max="3599" width="13.42578125" style="118" customWidth="1"/>
    <col min="3600" max="3600" width="8" style="118" customWidth="1"/>
    <col min="3601" max="3601" width="11.28515625" style="118" customWidth="1"/>
    <col min="3602" max="3602" width="12.140625" style="118" customWidth="1"/>
    <col min="3603" max="3603" width="7.42578125" style="118" customWidth="1"/>
    <col min="3604" max="3604" width="12.140625" style="118" customWidth="1"/>
    <col min="3605" max="3605" width="11.7109375" style="118" customWidth="1"/>
    <col min="3606" max="3606" width="7.28515625" style="118" customWidth="1"/>
    <col min="3607" max="3609" width="0" style="118" hidden="1" customWidth="1"/>
    <col min="3610" max="3840" width="10" style="118"/>
    <col min="3841" max="3841" width="4.7109375" style="118" customWidth="1"/>
    <col min="3842" max="3842" width="26.85546875" style="118" customWidth="1"/>
    <col min="3843" max="3843" width="15.28515625" style="118" customWidth="1"/>
    <col min="3844" max="3844" width="14.42578125" style="118" customWidth="1"/>
    <col min="3845" max="3845" width="14" style="118" customWidth="1"/>
    <col min="3846" max="3846" width="14.42578125" style="118" customWidth="1"/>
    <col min="3847" max="3847" width="15" style="118" customWidth="1"/>
    <col min="3848" max="3848" width="14.42578125" style="118" customWidth="1"/>
    <col min="3849" max="3849" width="7.7109375" style="118" customWidth="1"/>
    <col min="3850" max="3850" width="13.42578125" style="118" customWidth="1"/>
    <col min="3851" max="3851" width="13.28515625" style="118" customWidth="1"/>
    <col min="3852" max="3852" width="7.42578125" style="118" customWidth="1"/>
    <col min="3853" max="3853" width="13.7109375" style="118" customWidth="1"/>
    <col min="3854" max="3855" width="13.42578125" style="118" customWidth="1"/>
    <col min="3856" max="3856" width="8" style="118" customWidth="1"/>
    <col min="3857" max="3857" width="11.28515625" style="118" customWidth="1"/>
    <col min="3858" max="3858" width="12.140625" style="118" customWidth="1"/>
    <col min="3859" max="3859" width="7.42578125" style="118" customWidth="1"/>
    <col min="3860" max="3860" width="12.140625" style="118" customWidth="1"/>
    <col min="3861" max="3861" width="11.7109375" style="118" customWidth="1"/>
    <col min="3862" max="3862" width="7.28515625" style="118" customWidth="1"/>
    <col min="3863" max="3865" width="0" style="118" hidden="1" customWidth="1"/>
    <col min="3866" max="4096" width="10" style="118"/>
    <col min="4097" max="4097" width="4.7109375" style="118" customWidth="1"/>
    <col min="4098" max="4098" width="26.85546875" style="118" customWidth="1"/>
    <col min="4099" max="4099" width="15.28515625" style="118" customWidth="1"/>
    <col min="4100" max="4100" width="14.42578125" style="118" customWidth="1"/>
    <col min="4101" max="4101" width="14" style="118" customWidth="1"/>
    <col min="4102" max="4102" width="14.42578125" style="118" customWidth="1"/>
    <col min="4103" max="4103" width="15" style="118" customWidth="1"/>
    <col min="4104" max="4104" width="14.42578125" style="118" customWidth="1"/>
    <col min="4105" max="4105" width="7.7109375" style="118" customWidth="1"/>
    <col min="4106" max="4106" width="13.42578125" style="118" customWidth="1"/>
    <col min="4107" max="4107" width="13.28515625" style="118" customWidth="1"/>
    <col min="4108" max="4108" width="7.42578125" style="118" customWidth="1"/>
    <col min="4109" max="4109" width="13.7109375" style="118" customWidth="1"/>
    <col min="4110" max="4111" width="13.42578125" style="118" customWidth="1"/>
    <col min="4112" max="4112" width="8" style="118" customWidth="1"/>
    <col min="4113" max="4113" width="11.28515625" style="118" customWidth="1"/>
    <col min="4114" max="4114" width="12.140625" style="118" customWidth="1"/>
    <col min="4115" max="4115" width="7.42578125" style="118" customWidth="1"/>
    <col min="4116" max="4116" width="12.140625" style="118" customWidth="1"/>
    <col min="4117" max="4117" width="11.7109375" style="118" customWidth="1"/>
    <col min="4118" max="4118" width="7.28515625" style="118" customWidth="1"/>
    <col min="4119" max="4121" width="0" style="118" hidden="1" customWidth="1"/>
    <col min="4122" max="4352" width="10" style="118"/>
    <col min="4353" max="4353" width="4.7109375" style="118" customWidth="1"/>
    <col min="4354" max="4354" width="26.85546875" style="118" customWidth="1"/>
    <col min="4355" max="4355" width="15.28515625" style="118" customWidth="1"/>
    <col min="4356" max="4356" width="14.42578125" style="118" customWidth="1"/>
    <col min="4357" max="4357" width="14" style="118" customWidth="1"/>
    <col min="4358" max="4358" width="14.42578125" style="118" customWidth="1"/>
    <col min="4359" max="4359" width="15" style="118" customWidth="1"/>
    <col min="4360" max="4360" width="14.42578125" style="118" customWidth="1"/>
    <col min="4361" max="4361" width="7.7109375" style="118" customWidth="1"/>
    <col min="4362" max="4362" width="13.42578125" style="118" customWidth="1"/>
    <col min="4363" max="4363" width="13.28515625" style="118" customWidth="1"/>
    <col min="4364" max="4364" width="7.42578125" style="118" customWidth="1"/>
    <col min="4365" max="4365" width="13.7109375" style="118" customWidth="1"/>
    <col min="4366" max="4367" width="13.42578125" style="118" customWidth="1"/>
    <col min="4368" max="4368" width="8" style="118" customWidth="1"/>
    <col min="4369" max="4369" width="11.28515625" style="118" customWidth="1"/>
    <col min="4370" max="4370" width="12.140625" style="118" customWidth="1"/>
    <col min="4371" max="4371" width="7.42578125" style="118" customWidth="1"/>
    <col min="4372" max="4372" width="12.140625" style="118" customWidth="1"/>
    <col min="4373" max="4373" width="11.7109375" style="118" customWidth="1"/>
    <col min="4374" max="4374" width="7.28515625" style="118" customWidth="1"/>
    <col min="4375" max="4377" width="0" style="118" hidden="1" customWidth="1"/>
    <col min="4378" max="4608" width="10" style="118"/>
    <col min="4609" max="4609" width="4.7109375" style="118" customWidth="1"/>
    <col min="4610" max="4610" width="26.85546875" style="118" customWidth="1"/>
    <col min="4611" max="4611" width="15.28515625" style="118" customWidth="1"/>
    <col min="4612" max="4612" width="14.42578125" style="118" customWidth="1"/>
    <col min="4613" max="4613" width="14" style="118" customWidth="1"/>
    <col min="4614" max="4614" width="14.42578125" style="118" customWidth="1"/>
    <col min="4615" max="4615" width="15" style="118" customWidth="1"/>
    <col min="4616" max="4616" width="14.42578125" style="118" customWidth="1"/>
    <col min="4617" max="4617" width="7.7109375" style="118" customWidth="1"/>
    <col min="4618" max="4618" width="13.42578125" style="118" customWidth="1"/>
    <col min="4619" max="4619" width="13.28515625" style="118" customWidth="1"/>
    <col min="4620" max="4620" width="7.42578125" style="118" customWidth="1"/>
    <col min="4621" max="4621" width="13.7109375" style="118" customWidth="1"/>
    <col min="4622" max="4623" width="13.42578125" style="118" customWidth="1"/>
    <col min="4624" max="4624" width="8" style="118" customWidth="1"/>
    <col min="4625" max="4625" width="11.28515625" style="118" customWidth="1"/>
    <col min="4626" max="4626" width="12.140625" style="118" customWidth="1"/>
    <col min="4627" max="4627" width="7.42578125" style="118" customWidth="1"/>
    <col min="4628" max="4628" width="12.140625" style="118" customWidth="1"/>
    <col min="4629" max="4629" width="11.7109375" style="118" customWidth="1"/>
    <col min="4630" max="4630" width="7.28515625" style="118" customWidth="1"/>
    <col min="4631" max="4633" width="0" style="118" hidden="1" customWidth="1"/>
    <col min="4634" max="4864" width="10" style="118"/>
    <col min="4865" max="4865" width="4.7109375" style="118" customWidth="1"/>
    <col min="4866" max="4866" width="26.85546875" style="118" customWidth="1"/>
    <col min="4867" max="4867" width="15.28515625" style="118" customWidth="1"/>
    <col min="4868" max="4868" width="14.42578125" style="118" customWidth="1"/>
    <col min="4869" max="4869" width="14" style="118" customWidth="1"/>
    <col min="4870" max="4870" width="14.42578125" style="118" customWidth="1"/>
    <col min="4871" max="4871" width="15" style="118" customWidth="1"/>
    <col min="4872" max="4872" width="14.42578125" style="118" customWidth="1"/>
    <col min="4873" max="4873" width="7.7109375" style="118" customWidth="1"/>
    <col min="4874" max="4874" width="13.42578125" style="118" customWidth="1"/>
    <col min="4875" max="4875" width="13.28515625" style="118" customWidth="1"/>
    <col min="4876" max="4876" width="7.42578125" style="118" customWidth="1"/>
    <col min="4877" max="4877" width="13.7109375" style="118" customWidth="1"/>
    <col min="4878" max="4879" width="13.42578125" style="118" customWidth="1"/>
    <col min="4880" max="4880" width="8" style="118" customWidth="1"/>
    <col min="4881" max="4881" width="11.28515625" style="118" customWidth="1"/>
    <col min="4882" max="4882" width="12.140625" style="118" customWidth="1"/>
    <col min="4883" max="4883" width="7.42578125" style="118" customWidth="1"/>
    <col min="4884" max="4884" width="12.140625" style="118" customWidth="1"/>
    <col min="4885" max="4885" width="11.7109375" style="118" customWidth="1"/>
    <col min="4886" max="4886" width="7.28515625" style="118" customWidth="1"/>
    <col min="4887" max="4889" width="0" style="118" hidden="1" customWidth="1"/>
    <col min="4890" max="5120" width="10" style="118"/>
    <col min="5121" max="5121" width="4.7109375" style="118" customWidth="1"/>
    <col min="5122" max="5122" width="26.85546875" style="118" customWidth="1"/>
    <col min="5123" max="5123" width="15.28515625" style="118" customWidth="1"/>
    <col min="5124" max="5124" width="14.42578125" style="118" customWidth="1"/>
    <col min="5125" max="5125" width="14" style="118" customWidth="1"/>
    <col min="5126" max="5126" width="14.42578125" style="118" customWidth="1"/>
    <col min="5127" max="5127" width="15" style="118" customWidth="1"/>
    <col min="5128" max="5128" width="14.42578125" style="118" customWidth="1"/>
    <col min="5129" max="5129" width="7.7109375" style="118" customWidth="1"/>
    <col min="5130" max="5130" width="13.42578125" style="118" customWidth="1"/>
    <col min="5131" max="5131" width="13.28515625" style="118" customWidth="1"/>
    <col min="5132" max="5132" width="7.42578125" style="118" customWidth="1"/>
    <col min="5133" max="5133" width="13.7109375" style="118" customWidth="1"/>
    <col min="5134" max="5135" width="13.42578125" style="118" customWidth="1"/>
    <col min="5136" max="5136" width="8" style="118" customWidth="1"/>
    <col min="5137" max="5137" width="11.28515625" style="118" customWidth="1"/>
    <col min="5138" max="5138" width="12.140625" style="118" customWidth="1"/>
    <col min="5139" max="5139" width="7.42578125" style="118" customWidth="1"/>
    <col min="5140" max="5140" width="12.140625" style="118" customWidth="1"/>
    <col min="5141" max="5141" width="11.7109375" style="118" customWidth="1"/>
    <col min="5142" max="5142" width="7.28515625" style="118" customWidth="1"/>
    <col min="5143" max="5145" width="0" style="118" hidden="1" customWidth="1"/>
    <col min="5146" max="5376" width="10" style="118"/>
    <col min="5377" max="5377" width="4.7109375" style="118" customWidth="1"/>
    <col min="5378" max="5378" width="26.85546875" style="118" customWidth="1"/>
    <col min="5379" max="5379" width="15.28515625" style="118" customWidth="1"/>
    <col min="5380" max="5380" width="14.42578125" style="118" customWidth="1"/>
    <col min="5381" max="5381" width="14" style="118" customWidth="1"/>
    <col min="5382" max="5382" width="14.42578125" style="118" customWidth="1"/>
    <col min="5383" max="5383" width="15" style="118" customWidth="1"/>
    <col min="5384" max="5384" width="14.42578125" style="118" customWidth="1"/>
    <col min="5385" max="5385" width="7.7109375" style="118" customWidth="1"/>
    <col min="5386" max="5386" width="13.42578125" style="118" customWidth="1"/>
    <col min="5387" max="5387" width="13.28515625" style="118" customWidth="1"/>
    <col min="5388" max="5388" width="7.42578125" style="118" customWidth="1"/>
    <col min="5389" max="5389" width="13.7109375" style="118" customWidth="1"/>
    <col min="5390" max="5391" width="13.42578125" style="118" customWidth="1"/>
    <col min="5392" max="5392" width="8" style="118" customWidth="1"/>
    <col min="5393" max="5393" width="11.28515625" style="118" customWidth="1"/>
    <col min="5394" max="5394" width="12.140625" style="118" customWidth="1"/>
    <col min="5395" max="5395" width="7.42578125" style="118" customWidth="1"/>
    <col min="5396" max="5396" width="12.140625" style="118" customWidth="1"/>
    <col min="5397" max="5397" width="11.7109375" style="118" customWidth="1"/>
    <col min="5398" max="5398" width="7.28515625" style="118" customWidth="1"/>
    <col min="5399" max="5401" width="0" style="118" hidden="1" customWidth="1"/>
    <col min="5402" max="5632" width="10" style="118"/>
    <col min="5633" max="5633" width="4.7109375" style="118" customWidth="1"/>
    <col min="5634" max="5634" width="26.85546875" style="118" customWidth="1"/>
    <col min="5635" max="5635" width="15.28515625" style="118" customWidth="1"/>
    <col min="5636" max="5636" width="14.42578125" style="118" customWidth="1"/>
    <col min="5637" max="5637" width="14" style="118" customWidth="1"/>
    <col min="5638" max="5638" width="14.42578125" style="118" customWidth="1"/>
    <col min="5639" max="5639" width="15" style="118" customWidth="1"/>
    <col min="5640" max="5640" width="14.42578125" style="118" customWidth="1"/>
    <col min="5641" max="5641" width="7.7109375" style="118" customWidth="1"/>
    <col min="5642" max="5642" width="13.42578125" style="118" customWidth="1"/>
    <col min="5643" max="5643" width="13.28515625" style="118" customWidth="1"/>
    <col min="5644" max="5644" width="7.42578125" style="118" customWidth="1"/>
    <col min="5645" max="5645" width="13.7109375" style="118" customWidth="1"/>
    <col min="5646" max="5647" width="13.42578125" style="118" customWidth="1"/>
    <col min="5648" max="5648" width="8" style="118" customWidth="1"/>
    <col min="5649" max="5649" width="11.28515625" style="118" customWidth="1"/>
    <col min="5650" max="5650" width="12.140625" style="118" customWidth="1"/>
    <col min="5651" max="5651" width="7.42578125" style="118" customWidth="1"/>
    <col min="5652" max="5652" width="12.140625" style="118" customWidth="1"/>
    <col min="5653" max="5653" width="11.7109375" style="118" customWidth="1"/>
    <col min="5654" max="5654" width="7.28515625" style="118" customWidth="1"/>
    <col min="5655" max="5657" width="0" style="118" hidden="1" customWidth="1"/>
    <col min="5658" max="5888" width="10" style="118"/>
    <col min="5889" max="5889" width="4.7109375" style="118" customWidth="1"/>
    <col min="5890" max="5890" width="26.85546875" style="118" customWidth="1"/>
    <col min="5891" max="5891" width="15.28515625" style="118" customWidth="1"/>
    <col min="5892" max="5892" width="14.42578125" style="118" customWidth="1"/>
    <col min="5893" max="5893" width="14" style="118" customWidth="1"/>
    <col min="5894" max="5894" width="14.42578125" style="118" customWidth="1"/>
    <col min="5895" max="5895" width="15" style="118" customWidth="1"/>
    <col min="5896" max="5896" width="14.42578125" style="118" customWidth="1"/>
    <col min="5897" max="5897" width="7.7109375" style="118" customWidth="1"/>
    <col min="5898" max="5898" width="13.42578125" style="118" customWidth="1"/>
    <col min="5899" max="5899" width="13.28515625" style="118" customWidth="1"/>
    <col min="5900" max="5900" width="7.42578125" style="118" customWidth="1"/>
    <col min="5901" max="5901" width="13.7109375" style="118" customWidth="1"/>
    <col min="5902" max="5903" width="13.42578125" style="118" customWidth="1"/>
    <col min="5904" max="5904" width="8" style="118" customWidth="1"/>
    <col min="5905" max="5905" width="11.28515625" style="118" customWidth="1"/>
    <col min="5906" max="5906" width="12.140625" style="118" customWidth="1"/>
    <col min="5907" max="5907" width="7.42578125" style="118" customWidth="1"/>
    <col min="5908" max="5908" width="12.140625" style="118" customWidth="1"/>
    <col min="5909" max="5909" width="11.7109375" style="118" customWidth="1"/>
    <col min="5910" max="5910" width="7.28515625" style="118" customWidth="1"/>
    <col min="5911" max="5913" width="0" style="118" hidden="1" customWidth="1"/>
    <col min="5914" max="6144" width="10" style="118"/>
    <col min="6145" max="6145" width="4.7109375" style="118" customWidth="1"/>
    <col min="6146" max="6146" width="26.85546875" style="118" customWidth="1"/>
    <col min="6147" max="6147" width="15.28515625" style="118" customWidth="1"/>
    <col min="6148" max="6148" width="14.42578125" style="118" customWidth="1"/>
    <col min="6149" max="6149" width="14" style="118" customWidth="1"/>
    <col min="6150" max="6150" width="14.42578125" style="118" customWidth="1"/>
    <col min="6151" max="6151" width="15" style="118" customWidth="1"/>
    <col min="6152" max="6152" width="14.42578125" style="118" customWidth="1"/>
    <col min="6153" max="6153" width="7.7109375" style="118" customWidth="1"/>
    <col min="6154" max="6154" width="13.42578125" style="118" customWidth="1"/>
    <col min="6155" max="6155" width="13.28515625" style="118" customWidth="1"/>
    <col min="6156" max="6156" width="7.42578125" style="118" customWidth="1"/>
    <col min="6157" max="6157" width="13.7109375" style="118" customWidth="1"/>
    <col min="6158" max="6159" width="13.42578125" style="118" customWidth="1"/>
    <col min="6160" max="6160" width="8" style="118" customWidth="1"/>
    <col min="6161" max="6161" width="11.28515625" style="118" customWidth="1"/>
    <col min="6162" max="6162" width="12.140625" style="118" customWidth="1"/>
    <col min="6163" max="6163" width="7.42578125" style="118" customWidth="1"/>
    <col min="6164" max="6164" width="12.140625" style="118" customWidth="1"/>
    <col min="6165" max="6165" width="11.7109375" style="118" customWidth="1"/>
    <col min="6166" max="6166" width="7.28515625" style="118" customWidth="1"/>
    <col min="6167" max="6169" width="0" style="118" hidden="1" customWidth="1"/>
    <col min="6170" max="6400" width="10" style="118"/>
    <col min="6401" max="6401" width="4.7109375" style="118" customWidth="1"/>
    <col min="6402" max="6402" width="26.85546875" style="118" customWidth="1"/>
    <col min="6403" max="6403" width="15.28515625" style="118" customWidth="1"/>
    <col min="6404" max="6404" width="14.42578125" style="118" customWidth="1"/>
    <col min="6405" max="6405" width="14" style="118" customWidth="1"/>
    <col min="6406" max="6406" width="14.42578125" style="118" customWidth="1"/>
    <col min="6407" max="6407" width="15" style="118" customWidth="1"/>
    <col min="6408" max="6408" width="14.42578125" style="118" customWidth="1"/>
    <col min="6409" max="6409" width="7.7109375" style="118" customWidth="1"/>
    <col min="6410" max="6410" width="13.42578125" style="118" customWidth="1"/>
    <col min="6411" max="6411" width="13.28515625" style="118" customWidth="1"/>
    <col min="6412" max="6412" width="7.42578125" style="118" customWidth="1"/>
    <col min="6413" max="6413" width="13.7109375" style="118" customWidth="1"/>
    <col min="6414" max="6415" width="13.42578125" style="118" customWidth="1"/>
    <col min="6416" max="6416" width="8" style="118" customWidth="1"/>
    <col min="6417" max="6417" width="11.28515625" style="118" customWidth="1"/>
    <col min="6418" max="6418" width="12.140625" style="118" customWidth="1"/>
    <col min="6419" max="6419" width="7.42578125" style="118" customWidth="1"/>
    <col min="6420" max="6420" width="12.140625" style="118" customWidth="1"/>
    <col min="6421" max="6421" width="11.7109375" style="118" customWidth="1"/>
    <col min="6422" max="6422" width="7.28515625" style="118" customWidth="1"/>
    <col min="6423" max="6425" width="0" style="118" hidden="1" customWidth="1"/>
    <col min="6426" max="6656" width="10" style="118"/>
    <col min="6657" max="6657" width="4.7109375" style="118" customWidth="1"/>
    <col min="6658" max="6658" width="26.85546875" style="118" customWidth="1"/>
    <col min="6659" max="6659" width="15.28515625" style="118" customWidth="1"/>
    <col min="6660" max="6660" width="14.42578125" style="118" customWidth="1"/>
    <col min="6661" max="6661" width="14" style="118" customWidth="1"/>
    <col min="6662" max="6662" width="14.42578125" style="118" customWidth="1"/>
    <col min="6663" max="6663" width="15" style="118" customWidth="1"/>
    <col min="6664" max="6664" width="14.42578125" style="118" customWidth="1"/>
    <col min="6665" max="6665" width="7.7109375" style="118" customWidth="1"/>
    <col min="6666" max="6666" width="13.42578125" style="118" customWidth="1"/>
    <col min="6667" max="6667" width="13.28515625" style="118" customWidth="1"/>
    <col min="6668" max="6668" width="7.42578125" style="118" customWidth="1"/>
    <col min="6669" max="6669" width="13.7109375" style="118" customWidth="1"/>
    <col min="6670" max="6671" width="13.42578125" style="118" customWidth="1"/>
    <col min="6672" max="6672" width="8" style="118" customWidth="1"/>
    <col min="6673" max="6673" width="11.28515625" style="118" customWidth="1"/>
    <col min="6674" max="6674" width="12.140625" style="118" customWidth="1"/>
    <col min="6675" max="6675" width="7.42578125" style="118" customWidth="1"/>
    <col min="6676" max="6676" width="12.140625" style="118" customWidth="1"/>
    <col min="6677" max="6677" width="11.7109375" style="118" customWidth="1"/>
    <col min="6678" max="6678" width="7.28515625" style="118" customWidth="1"/>
    <col min="6679" max="6681" width="0" style="118" hidden="1" customWidth="1"/>
    <col min="6682" max="6912" width="10" style="118"/>
    <col min="6913" max="6913" width="4.7109375" style="118" customWidth="1"/>
    <col min="6914" max="6914" width="26.85546875" style="118" customWidth="1"/>
    <col min="6915" max="6915" width="15.28515625" style="118" customWidth="1"/>
    <col min="6916" max="6916" width="14.42578125" style="118" customWidth="1"/>
    <col min="6917" max="6917" width="14" style="118" customWidth="1"/>
    <col min="6918" max="6918" width="14.42578125" style="118" customWidth="1"/>
    <col min="6919" max="6919" width="15" style="118" customWidth="1"/>
    <col min="6920" max="6920" width="14.42578125" style="118" customWidth="1"/>
    <col min="6921" max="6921" width="7.7109375" style="118" customWidth="1"/>
    <col min="6922" max="6922" width="13.42578125" style="118" customWidth="1"/>
    <col min="6923" max="6923" width="13.28515625" style="118" customWidth="1"/>
    <col min="6924" max="6924" width="7.42578125" style="118" customWidth="1"/>
    <col min="6925" max="6925" width="13.7109375" style="118" customWidth="1"/>
    <col min="6926" max="6927" width="13.42578125" style="118" customWidth="1"/>
    <col min="6928" max="6928" width="8" style="118" customWidth="1"/>
    <col min="6929" max="6929" width="11.28515625" style="118" customWidth="1"/>
    <col min="6930" max="6930" width="12.140625" style="118" customWidth="1"/>
    <col min="6931" max="6931" width="7.42578125" style="118" customWidth="1"/>
    <col min="6932" max="6932" width="12.140625" style="118" customWidth="1"/>
    <col min="6933" max="6933" width="11.7109375" style="118" customWidth="1"/>
    <col min="6934" max="6934" width="7.28515625" style="118" customWidth="1"/>
    <col min="6935" max="6937" width="0" style="118" hidden="1" customWidth="1"/>
    <col min="6938" max="7168" width="10" style="118"/>
    <col min="7169" max="7169" width="4.7109375" style="118" customWidth="1"/>
    <col min="7170" max="7170" width="26.85546875" style="118" customWidth="1"/>
    <col min="7171" max="7171" width="15.28515625" style="118" customWidth="1"/>
    <col min="7172" max="7172" width="14.42578125" style="118" customWidth="1"/>
    <col min="7173" max="7173" width="14" style="118" customWidth="1"/>
    <col min="7174" max="7174" width="14.42578125" style="118" customWidth="1"/>
    <col min="7175" max="7175" width="15" style="118" customWidth="1"/>
    <col min="7176" max="7176" width="14.42578125" style="118" customWidth="1"/>
    <col min="7177" max="7177" width="7.7109375" style="118" customWidth="1"/>
    <col min="7178" max="7178" width="13.42578125" style="118" customWidth="1"/>
    <col min="7179" max="7179" width="13.28515625" style="118" customWidth="1"/>
    <col min="7180" max="7180" width="7.42578125" style="118" customWidth="1"/>
    <col min="7181" max="7181" width="13.7109375" style="118" customWidth="1"/>
    <col min="7182" max="7183" width="13.42578125" style="118" customWidth="1"/>
    <col min="7184" max="7184" width="8" style="118" customWidth="1"/>
    <col min="7185" max="7185" width="11.28515625" style="118" customWidth="1"/>
    <col min="7186" max="7186" width="12.140625" style="118" customWidth="1"/>
    <col min="7187" max="7187" width="7.42578125" style="118" customWidth="1"/>
    <col min="7188" max="7188" width="12.140625" style="118" customWidth="1"/>
    <col min="7189" max="7189" width="11.7109375" style="118" customWidth="1"/>
    <col min="7190" max="7190" width="7.28515625" style="118" customWidth="1"/>
    <col min="7191" max="7193" width="0" style="118" hidden="1" customWidth="1"/>
    <col min="7194" max="7424" width="10" style="118"/>
    <col min="7425" max="7425" width="4.7109375" style="118" customWidth="1"/>
    <col min="7426" max="7426" width="26.85546875" style="118" customWidth="1"/>
    <col min="7427" max="7427" width="15.28515625" style="118" customWidth="1"/>
    <col min="7428" max="7428" width="14.42578125" style="118" customWidth="1"/>
    <col min="7429" max="7429" width="14" style="118" customWidth="1"/>
    <col min="7430" max="7430" width="14.42578125" style="118" customWidth="1"/>
    <col min="7431" max="7431" width="15" style="118" customWidth="1"/>
    <col min="7432" max="7432" width="14.42578125" style="118" customWidth="1"/>
    <col min="7433" max="7433" width="7.7109375" style="118" customWidth="1"/>
    <col min="7434" max="7434" width="13.42578125" style="118" customWidth="1"/>
    <col min="7435" max="7435" width="13.28515625" style="118" customWidth="1"/>
    <col min="7436" max="7436" width="7.42578125" style="118" customWidth="1"/>
    <col min="7437" max="7437" width="13.7109375" style="118" customWidth="1"/>
    <col min="7438" max="7439" width="13.42578125" style="118" customWidth="1"/>
    <col min="7440" max="7440" width="8" style="118" customWidth="1"/>
    <col min="7441" max="7441" width="11.28515625" style="118" customWidth="1"/>
    <col min="7442" max="7442" width="12.140625" style="118" customWidth="1"/>
    <col min="7443" max="7443" width="7.42578125" style="118" customWidth="1"/>
    <col min="7444" max="7444" width="12.140625" style="118" customWidth="1"/>
    <col min="7445" max="7445" width="11.7109375" style="118" customWidth="1"/>
    <col min="7446" max="7446" width="7.28515625" style="118" customWidth="1"/>
    <col min="7447" max="7449" width="0" style="118" hidden="1" customWidth="1"/>
    <col min="7450" max="7680" width="10" style="118"/>
    <col min="7681" max="7681" width="4.7109375" style="118" customWidth="1"/>
    <col min="7682" max="7682" width="26.85546875" style="118" customWidth="1"/>
    <col min="7683" max="7683" width="15.28515625" style="118" customWidth="1"/>
    <col min="7684" max="7684" width="14.42578125" style="118" customWidth="1"/>
    <col min="7685" max="7685" width="14" style="118" customWidth="1"/>
    <col min="7686" max="7686" width="14.42578125" style="118" customWidth="1"/>
    <col min="7687" max="7687" width="15" style="118" customWidth="1"/>
    <col min="7688" max="7688" width="14.42578125" style="118" customWidth="1"/>
    <col min="7689" max="7689" width="7.7109375" style="118" customWidth="1"/>
    <col min="7690" max="7690" width="13.42578125" style="118" customWidth="1"/>
    <col min="7691" max="7691" width="13.28515625" style="118" customWidth="1"/>
    <col min="7692" max="7692" width="7.42578125" style="118" customWidth="1"/>
    <col min="7693" max="7693" width="13.7109375" style="118" customWidth="1"/>
    <col min="7694" max="7695" width="13.42578125" style="118" customWidth="1"/>
    <col min="7696" max="7696" width="8" style="118" customWidth="1"/>
    <col min="7697" max="7697" width="11.28515625" style="118" customWidth="1"/>
    <col min="7698" max="7698" width="12.140625" style="118" customWidth="1"/>
    <col min="7699" max="7699" width="7.42578125" style="118" customWidth="1"/>
    <col min="7700" max="7700" width="12.140625" style="118" customWidth="1"/>
    <col min="7701" max="7701" width="11.7109375" style="118" customWidth="1"/>
    <col min="7702" max="7702" width="7.28515625" style="118" customWidth="1"/>
    <col min="7703" max="7705" width="0" style="118" hidden="1" customWidth="1"/>
    <col min="7706" max="7936" width="10" style="118"/>
    <col min="7937" max="7937" width="4.7109375" style="118" customWidth="1"/>
    <col min="7938" max="7938" width="26.85546875" style="118" customWidth="1"/>
    <col min="7939" max="7939" width="15.28515625" style="118" customWidth="1"/>
    <col min="7940" max="7940" width="14.42578125" style="118" customWidth="1"/>
    <col min="7941" max="7941" width="14" style="118" customWidth="1"/>
    <col min="7942" max="7942" width="14.42578125" style="118" customWidth="1"/>
    <col min="7943" max="7943" width="15" style="118" customWidth="1"/>
    <col min="7944" max="7944" width="14.42578125" style="118" customWidth="1"/>
    <col min="7945" max="7945" width="7.7109375" style="118" customWidth="1"/>
    <col min="7946" max="7946" width="13.42578125" style="118" customWidth="1"/>
    <col min="7947" max="7947" width="13.28515625" style="118" customWidth="1"/>
    <col min="7948" max="7948" width="7.42578125" style="118" customWidth="1"/>
    <col min="7949" max="7949" width="13.7109375" style="118" customWidth="1"/>
    <col min="7950" max="7951" width="13.42578125" style="118" customWidth="1"/>
    <col min="7952" max="7952" width="8" style="118" customWidth="1"/>
    <col min="7953" max="7953" width="11.28515625" style="118" customWidth="1"/>
    <col min="7954" max="7954" width="12.140625" style="118" customWidth="1"/>
    <col min="7955" max="7955" width="7.42578125" style="118" customWidth="1"/>
    <col min="7956" max="7956" width="12.140625" style="118" customWidth="1"/>
    <col min="7957" max="7957" width="11.7109375" style="118" customWidth="1"/>
    <col min="7958" max="7958" width="7.28515625" style="118" customWidth="1"/>
    <col min="7959" max="7961" width="0" style="118" hidden="1" customWidth="1"/>
    <col min="7962" max="8192" width="10" style="118"/>
    <col min="8193" max="8193" width="4.7109375" style="118" customWidth="1"/>
    <col min="8194" max="8194" width="26.85546875" style="118" customWidth="1"/>
    <col min="8195" max="8195" width="15.28515625" style="118" customWidth="1"/>
    <col min="8196" max="8196" width="14.42578125" style="118" customWidth="1"/>
    <col min="8197" max="8197" width="14" style="118" customWidth="1"/>
    <col min="8198" max="8198" width="14.42578125" style="118" customWidth="1"/>
    <col min="8199" max="8199" width="15" style="118" customWidth="1"/>
    <col min="8200" max="8200" width="14.42578125" style="118" customWidth="1"/>
    <col min="8201" max="8201" width="7.7109375" style="118" customWidth="1"/>
    <col min="8202" max="8202" width="13.42578125" style="118" customWidth="1"/>
    <col min="8203" max="8203" width="13.28515625" style="118" customWidth="1"/>
    <col min="8204" max="8204" width="7.42578125" style="118" customWidth="1"/>
    <col min="8205" max="8205" width="13.7109375" style="118" customWidth="1"/>
    <col min="8206" max="8207" width="13.42578125" style="118" customWidth="1"/>
    <col min="8208" max="8208" width="8" style="118" customWidth="1"/>
    <col min="8209" max="8209" width="11.28515625" style="118" customWidth="1"/>
    <col min="8210" max="8210" width="12.140625" style="118" customWidth="1"/>
    <col min="8211" max="8211" width="7.42578125" style="118" customWidth="1"/>
    <col min="8212" max="8212" width="12.140625" style="118" customWidth="1"/>
    <col min="8213" max="8213" width="11.7109375" style="118" customWidth="1"/>
    <col min="8214" max="8214" width="7.28515625" style="118" customWidth="1"/>
    <col min="8215" max="8217" width="0" style="118" hidden="1" customWidth="1"/>
    <col min="8218" max="8448" width="10" style="118"/>
    <col min="8449" max="8449" width="4.7109375" style="118" customWidth="1"/>
    <col min="8450" max="8450" width="26.85546875" style="118" customWidth="1"/>
    <col min="8451" max="8451" width="15.28515625" style="118" customWidth="1"/>
    <col min="8452" max="8452" width="14.42578125" style="118" customWidth="1"/>
    <col min="8453" max="8453" width="14" style="118" customWidth="1"/>
    <col min="8454" max="8454" width="14.42578125" style="118" customWidth="1"/>
    <col min="8455" max="8455" width="15" style="118" customWidth="1"/>
    <col min="8456" max="8456" width="14.42578125" style="118" customWidth="1"/>
    <col min="8457" max="8457" width="7.7109375" style="118" customWidth="1"/>
    <col min="8458" max="8458" width="13.42578125" style="118" customWidth="1"/>
    <col min="8459" max="8459" width="13.28515625" style="118" customWidth="1"/>
    <col min="8460" max="8460" width="7.42578125" style="118" customWidth="1"/>
    <col min="8461" max="8461" width="13.7109375" style="118" customWidth="1"/>
    <col min="8462" max="8463" width="13.42578125" style="118" customWidth="1"/>
    <col min="8464" max="8464" width="8" style="118" customWidth="1"/>
    <col min="8465" max="8465" width="11.28515625" style="118" customWidth="1"/>
    <col min="8466" max="8466" width="12.140625" style="118" customWidth="1"/>
    <col min="8467" max="8467" width="7.42578125" style="118" customWidth="1"/>
    <col min="8468" max="8468" width="12.140625" style="118" customWidth="1"/>
    <col min="8469" max="8469" width="11.7109375" style="118" customWidth="1"/>
    <col min="8470" max="8470" width="7.28515625" style="118" customWidth="1"/>
    <col min="8471" max="8473" width="0" style="118" hidden="1" customWidth="1"/>
    <col min="8474" max="8704" width="10" style="118"/>
    <col min="8705" max="8705" width="4.7109375" style="118" customWidth="1"/>
    <col min="8706" max="8706" width="26.85546875" style="118" customWidth="1"/>
    <col min="8707" max="8707" width="15.28515625" style="118" customWidth="1"/>
    <col min="8708" max="8708" width="14.42578125" style="118" customWidth="1"/>
    <col min="8709" max="8709" width="14" style="118" customWidth="1"/>
    <col min="8710" max="8710" width="14.42578125" style="118" customWidth="1"/>
    <col min="8711" max="8711" width="15" style="118" customWidth="1"/>
    <col min="8712" max="8712" width="14.42578125" style="118" customWidth="1"/>
    <col min="8713" max="8713" width="7.7109375" style="118" customWidth="1"/>
    <col min="8714" max="8714" width="13.42578125" style="118" customWidth="1"/>
    <col min="8715" max="8715" width="13.28515625" style="118" customWidth="1"/>
    <col min="8716" max="8716" width="7.42578125" style="118" customWidth="1"/>
    <col min="8717" max="8717" width="13.7109375" style="118" customWidth="1"/>
    <col min="8718" max="8719" width="13.42578125" style="118" customWidth="1"/>
    <col min="8720" max="8720" width="8" style="118" customWidth="1"/>
    <col min="8721" max="8721" width="11.28515625" style="118" customWidth="1"/>
    <col min="8722" max="8722" width="12.140625" style="118" customWidth="1"/>
    <col min="8723" max="8723" width="7.42578125" style="118" customWidth="1"/>
    <col min="8724" max="8724" width="12.140625" style="118" customWidth="1"/>
    <col min="8725" max="8725" width="11.7109375" style="118" customWidth="1"/>
    <col min="8726" max="8726" width="7.28515625" style="118" customWidth="1"/>
    <col min="8727" max="8729" width="0" style="118" hidden="1" customWidth="1"/>
    <col min="8730" max="8960" width="10" style="118"/>
    <col min="8961" max="8961" width="4.7109375" style="118" customWidth="1"/>
    <col min="8962" max="8962" width="26.85546875" style="118" customWidth="1"/>
    <col min="8963" max="8963" width="15.28515625" style="118" customWidth="1"/>
    <col min="8964" max="8964" width="14.42578125" style="118" customWidth="1"/>
    <col min="8965" max="8965" width="14" style="118" customWidth="1"/>
    <col min="8966" max="8966" width="14.42578125" style="118" customWidth="1"/>
    <col min="8967" max="8967" width="15" style="118" customWidth="1"/>
    <col min="8968" max="8968" width="14.42578125" style="118" customWidth="1"/>
    <col min="8969" max="8969" width="7.7109375" style="118" customWidth="1"/>
    <col min="8970" max="8970" width="13.42578125" style="118" customWidth="1"/>
    <col min="8971" max="8971" width="13.28515625" style="118" customWidth="1"/>
    <col min="8972" max="8972" width="7.42578125" style="118" customWidth="1"/>
    <col min="8973" max="8973" width="13.7109375" style="118" customWidth="1"/>
    <col min="8974" max="8975" width="13.42578125" style="118" customWidth="1"/>
    <col min="8976" max="8976" width="8" style="118" customWidth="1"/>
    <col min="8977" max="8977" width="11.28515625" style="118" customWidth="1"/>
    <col min="8978" max="8978" width="12.140625" style="118" customWidth="1"/>
    <col min="8979" max="8979" width="7.42578125" style="118" customWidth="1"/>
    <col min="8980" max="8980" width="12.140625" style="118" customWidth="1"/>
    <col min="8981" max="8981" width="11.7109375" style="118" customWidth="1"/>
    <col min="8982" max="8982" width="7.28515625" style="118" customWidth="1"/>
    <col min="8983" max="8985" width="0" style="118" hidden="1" customWidth="1"/>
    <col min="8986" max="9216" width="10" style="118"/>
    <col min="9217" max="9217" width="4.7109375" style="118" customWidth="1"/>
    <col min="9218" max="9218" width="26.85546875" style="118" customWidth="1"/>
    <col min="9219" max="9219" width="15.28515625" style="118" customWidth="1"/>
    <col min="9220" max="9220" width="14.42578125" style="118" customWidth="1"/>
    <col min="9221" max="9221" width="14" style="118" customWidth="1"/>
    <col min="9222" max="9222" width="14.42578125" style="118" customWidth="1"/>
    <col min="9223" max="9223" width="15" style="118" customWidth="1"/>
    <col min="9224" max="9224" width="14.42578125" style="118" customWidth="1"/>
    <col min="9225" max="9225" width="7.7109375" style="118" customWidth="1"/>
    <col min="9226" max="9226" width="13.42578125" style="118" customWidth="1"/>
    <col min="9227" max="9227" width="13.28515625" style="118" customWidth="1"/>
    <col min="9228" max="9228" width="7.42578125" style="118" customWidth="1"/>
    <col min="9229" max="9229" width="13.7109375" style="118" customWidth="1"/>
    <col min="9230" max="9231" width="13.42578125" style="118" customWidth="1"/>
    <col min="9232" max="9232" width="8" style="118" customWidth="1"/>
    <col min="9233" max="9233" width="11.28515625" style="118" customWidth="1"/>
    <col min="9234" max="9234" width="12.140625" style="118" customWidth="1"/>
    <col min="9235" max="9235" width="7.42578125" style="118" customWidth="1"/>
    <col min="9236" max="9236" width="12.140625" style="118" customWidth="1"/>
    <col min="9237" max="9237" width="11.7109375" style="118" customWidth="1"/>
    <col min="9238" max="9238" width="7.28515625" style="118" customWidth="1"/>
    <col min="9239" max="9241" width="0" style="118" hidden="1" customWidth="1"/>
    <col min="9242" max="9472" width="10" style="118"/>
    <col min="9473" max="9473" width="4.7109375" style="118" customWidth="1"/>
    <col min="9474" max="9474" width="26.85546875" style="118" customWidth="1"/>
    <col min="9475" max="9475" width="15.28515625" style="118" customWidth="1"/>
    <col min="9476" max="9476" width="14.42578125" style="118" customWidth="1"/>
    <col min="9477" max="9477" width="14" style="118" customWidth="1"/>
    <col min="9478" max="9478" width="14.42578125" style="118" customWidth="1"/>
    <col min="9479" max="9479" width="15" style="118" customWidth="1"/>
    <col min="9480" max="9480" width="14.42578125" style="118" customWidth="1"/>
    <col min="9481" max="9481" width="7.7109375" style="118" customWidth="1"/>
    <col min="9482" max="9482" width="13.42578125" style="118" customWidth="1"/>
    <col min="9483" max="9483" width="13.28515625" style="118" customWidth="1"/>
    <col min="9484" max="9484" width="7.42578125" style="118" customWidth="1"/>
    <col min="9485" max="9485" width="13.7109375" style="118" customWidth="1"/>
    <col min="9486" max="9487" width="13.42578125" style="118" customWidth="1"/>
    <col min="9488" max="9488" width="8" style="118" customWidth="1"/>
    <col min="9489" max="9489" width="11.28515625" style="118" customWidth="1"/>
    <col min="9490" max="9490" width="12.140625" style="118" customWidth="1"/>
    <col min="9491" max="9491" width="7.42578125" style="118" customWidth="1"/>
    <col min="9492" max="9492" width="12.140625" style="118" customWidth="1"/>
    <col min="9493" max="9493" width="11.7109375" style="118" customWidth="1"/>
    <col min="9494" max="9494" width="7.28515625" style="118" customWidth="1"/>
    <col min="9495" max="9497" width="0" style="118" hidden="1" customWidth="1"/>
    <col min="9498" max="9728" width="10" style="118"/>
    <col min="9729" max="9729" width="4.7109375" style="118" customWidth="1"/>
    <col min="9730" max="9730" width="26.85546875" style="118" customWidth="1"/>
    <col min="9731" max="9731" width="15.28515625" style="118" customWidth="1"/>
    <col min="9732" max="9732" width="14.42578125" style="118" customWidth="1"/>
    <col min="9733" max="9733" width="14" style="118" customWidth="1"/>
    <col min="9734" max="9734" width="14.42578125" style="118" customWidth="1"/>
    <col min="9735" max="9735" width="15" style="118" customWidth="1"/>
    <col min="9736" max="9736" width="14.42578125" style="118" customWidth="1"/>
    <col min="9737" max="9737" width="7.7109375" style="118" customWidth="1"/>
    <col min="9738" max="9738" width="13.42578125" style="118" customWidth="1"/>
    <col min="9739" max="9739" width="13.28515625" style="118" customWidth="1"/>
    <col min="9740" max="9740" width="7.42578125" style="118" customWidth="1"/>
    <col min="9741" max="9741" width="13.7109375" style="118" customWidth="1"/>
    <col min="9742" max="9743" width="13.42578125" style="118" customWidth="1"/>
    <col min="9744" max="9744" width="8" style="118" customWidth="1"/>
    <col min="9745" max="9745" width="11.28515625" style="118" customWidth="1"/>
    <col min="9746" max="9746" width="12.140625" style="118" customWidth="1"/>
    <col min="9747" max="9747" width="7.42578125" style="118" customWidth="1"/>
    <col min="9748" max="9748" width="12.140625" style="118" customWidth="1"/>
    <col min="9749" max="9749" width="11.7109375" style="118" customWidth="1"/>
    <col min="9750" max="9750" width="7.28515625" style="118" customWidth="1"/>
    <col min="9751" max="9753" width="0" style="118" hidden="1" customWidth="1"/>
    <col min="9754" max="9984" width="10" style="118"/>
    <col min="9985" max="9985" width="4.7109375" style="118" customWidth="1"/>
    <col min="9986" max="9986" width="26.85546875" style="118" customWidth="1"/>
    <col min="9987" max="9987" width="15.28515625" style="118" customWidth="1"/>
    <col min="9988" max="9988" width="14.42578125" style="118" customWidth="1"/>
    <col min="9989" max="9989" width="14" style="118" customWidth="1"/>
    <col min="9990" max="9990" width="14.42578125" style="118" customWidth="1"/>
    <col min="9991" max="9991" width="15" style="118" customWidth="1"/>
    <col min="9992" max="9992" width="14.42578125" style="118" customWidth="1"/>
    <col min="9993" max="9993" width="7.7109375" style="118" customWidth="1"/>
    <col min="9994" max="9994" width="13.42578125" style="118" customWidth="1"/>
    <col min="9995" max="9995" width="13.28515625" style="118" customWidth="1"/>
    <col min="9996" max="9996" width="7.42578125" style="118" customWidth="1"/>
    <col min="9997" max="9997" width="13.7109375" style="118" customWidth="1"/>
    <col min="9998" max="9999" width="13.42578125" style="118" customWidth="1"/>
    <col min="10000" max="10000" width="8" style="118" customWidth="1"/>
    <col min="10001" max="10001" width="11.28515625" style="118" customWidth="1"/>
    <col min="10002" max="10002" width="12.140625" style="118" customWidth="1"/>
    <col min="10003" max="10003" width="7.42578125" style="118" customWidth="1"/>
    <col min="10004" max="10004" width="12.140625" style="118" customWidth="1"/>
    <col min="10005" max="10005" width="11.7109375" style="118" customWidth="1"/>
    <col min="10006" max="10006" width="7.28515625" style="118" customWidth="1"/>
    <col min="10007" max="10009" width="0" style="118" hidden="1" customWidth="1"/>
    <col min="10010" max="10240" width="10" style="118"/>
    <col min="10241" max="10241" width="4.7109375" style="118" customWidth="1"/>
    <col min="10242" max="10242" width="26.85546875" style="118" customWidth="1"/>
    <col min="10243" max="10243" width="15.28515625" style="118" customWidth="1"/>
    <col min="10244" max="10244" width="14.42578125" style="118" customWidth="1"/>
    <col min="10245" max="10245" width="14" style="118" customWidth="1"/>
    <col min="10246" max="10246" width="14.42578125" style="118" customWidth="1"/>
    <col min="10247" max="10247" width="15" style="118" customWidth="1"/>
    <col min="10248" max="10248" width="14.42578125" style="118" customWidth="1"/>
    <col min="10249" max="10249" width="7.7109375" style="118" customWidth="1"/>
    <col min="10250" max="10250" width="13.42578125" style="118" customWidth="1"/>
    <col min="10251" max="10251" width="13.28515625" style="118" customWidth="1"/>
    <col min="10252" max="10252" width="7.42578125" style="118" customWidth="1"/>
    <col min="10253" max="10253" width="13.7109375" style="118" customWidth="1"/>
    <col min="10254" max="10255" width="13.42578125" style="118" customWidth="1"/>
    <col min="10256" max="10256" width="8" style="118" customWidth="1"/>
    <col min="10257" max="10257" width="11.28515625" style="118" customWidth="1"/>
    <col min="10258" max="10258" width="12.140625" style="118" customWidth="1"/>
    <col min="10259" max="10259" width="7.42578125" style="118" customWidth="1"/>
    <col min="10260" max="10260" width="12.140625" style="118" customWidth="1"/>
    <col min="10261" max="10261" width="11.7109375" style="118" customWidth="1"/>
    <col min="10262" max="10262" width="7.28515625" style="118" customWidth="1"/>
    <col min="10263" max="10265" width="0" style="118" hidden="1" customWidth="1"/>
    <col min="10266" max="10496" width="10" style="118"/>
    <col min="10497" max="10497" width="4.7109375" style="118" customWidth="1"/>
    <col min="10498" max="10498" width="26.85546875" style="118" customWidth="1"/>
    <col min="10499" max="10499" width="15.28515625" style="118" customWidth="1"/>
    <col min="10500" max="10500" width="14.42578125" style="118" customWidth="1"/>
    <col min="10501" max="10501" width="14" style="118" customWidth="1"/>
    <col min="10502" max="10502" width="14.42578125" style="118" customWidth="1"/>
    <col min="10503" max="10503" width="15" style="118" customWidth="1"/>
    <col min="10504" max="10504" width="14.42578125" style="118" customWidth="1"/>
    <col min="10505" max="10505" width="7.7109375" style="118" customWidth="1"/>
    <col min="10506" max="10506" width="13.42578125" style="118" customWidth="1"/>
    <col min="10507" max="10507" width="13.28515625" style="118" customWidth="1"/>
    <col min="10508" max="10508" width="7.42578125" style="118" customWidth="1"/>
    <col min="10509" max="10509" width="13.7109375" style="118" customWidth="1"/>
    <col min="10510" max="10511" width="13.42578125" style="118" customWidth="1"/>
    <col min="10512" max="10512" width="8" style="118" customWidth="1"/>
    <col min="10513" max="10513" width="11.28515625" style="118" customWidth="1"/>
    <col min="10514" max="10514" width="12.140625" style="118" customWidth="1"/>
    <col min="10515" max="10515" width="7.42578125" style="118" customWidth="1"/>
    <col min="10516" max="10516" width="12.140625" style="118" customWidth="1"/>
    <col min="10517" max="10517" width="11.7109375" style="118" customWidth="1"/>
    <col min="10518" max="10518" width="7.28515625" style="118" customWidth="1"/>
    <col min="10519" max="10521" width="0" style="118" hidden="1" customWidth="1"/>
    <col min="10522" max="10752" width="10" style="118"/>
    <col min="10753" max="10753" width="4.7109375" style="118" customWidth="1"/>
    <col min="10754" max="10754" width="26.85546875" style="118" customWidth="1"/>
    <col min="10755" max="10755" width="15.28515625" style="118" customWidth="1"/>
    <col min="10756" max="10756" width="14.42578125" style="118" customWidth="1"/>
    <col min="10757" max="10757" width="14" style="118" customWidth="1"/>
    <col min="10758" max="10758" width="14.42578125" style="118" customWidth="1"/>
    <col min="10759" max="10759" width="15" style="118" customWidth="1"/>
    <col min="10760" max="10760" width="14.42578125" style="118" customWidth="1"/>
    <col min="10761" max="10761" width="7.7109375" style="118" customWidth="1"/>
    <col min="10762" max="10762" width="13.42578125" style="118" customWidth="1"/>
    <col min="10763" max="10763" width="13.28515625" style="118" customWidth="1"/>
    <col min="10764" max="10764" width="7.42578125" style="118" customWidth="1"/>
    <col min="10765" max="10765" width="13.7109375" style="118" customWidth="1"/>
    <col min="10766" max="10767" width="13.42578125" style="118" customWidth="1"/>
    <col min="10768" max="10768" width="8" style="118" customWidth="1"/>
    <col min="10769" max="10769" width="11.28515625" style="118" customWidth="1"/>
    <col min="10770" max="10770" width="12.140625" style="118" customWidth="1"/>
    <col min="10771" max="10771" width="7.42578125" style="118" customWidth="1"/>
    <col min="10772" max="10772" width="12.140625" style="118" customWidth="1"/>
    <col min="10773" max="10773" width="11.7109375" style="118" customWidth="1"/>
    <col min="10774" max="10774" width="7.28515625" style="118" customWidth="1"/>
    <col min="10775" max="10777" width="0" style="118" hidden="1" customWidth="1"/>
    <col min="10778" max="11008" width="10" style="118"/>
    <col min="11009" max="11009" width="4.7109375" style="118" customWidth="1"/>
    <col min="11010" max="11010" width="26.85546875" style="118" customWidth="1"/>
    <col min="11011" max="11011" width="15.28515625" style="118" customWidth="1"/>
    <col min="11012" max="11012" width="14.42578125" style="118" customWidth="1"/>
    <col min="11013" max="11013" width="14" style="118" customWidth="1"/>
    <col min="11014" max="11014" width="14.42578125" style="118" customWidth="1"/>
    <col min="11015" max="11015" width="15" style="118" customWidth="1"/>
    <col min="11016" max="11016" width="14.42578125" style="118" customWidth="1"/>
    <col min="11017" max="11017" width="7.7109375" style="118" customWidth="1"/>
    <col min="11018" max="11018" width="13.42578125" style="118" customWidth="1"/>
    <col min="11019" max="11019" width="13.28515625" style="118" customWidth="1"/>
    <col min="11020" max="11020" width="7.42578125" style="118" customWidth="1"/>
    <col min="11021" max="11021" width="13.7109375" style="118" customWidth="1"/>
    <col min="11022" max="11023" width="13.42578125" style="118" customWidth="1"/>
    <col min="11024" max="11024" width="8" style="118" customWidth="1"/>
    <col min="11025" max="11025" width="11.28515625" style="118" customWidth="1"/>
    <col min="11026" max="11026" width="12.140625" style="118" customWidth="1"/>
    <col min="11027" max="11027" width="7.42578125" style="118" customWidth="1"/>
    <col min="11028" max="11028" width="12.140625" style="118" customWidth="1"/>
    <col min="11029" max="11029" width="11.7109375" style="118" customWidth="1"/>
    <col min="11030" max="11030" width="7.28515625" style="118" customWidth="1"/>
    <col min="11031" max="11033" width="0" style="118" hidden="1" customWidth="1"/>
    <col min="11034" max="11264" width="10" style="118"/>
    <col min="11265" max="11265" width="4.7109375" style="118" customWidth="1"/>
    <col min="11266" max="11266" width="26.85546875" style="118" customWidth="1"/>
    <col min="11267" max="11267" width="15.28515625" style="118" customWidth="1"/>
    <col min="11268" max="11268" width="14.42578125" style="118" customWidth="1"/>
    <col min="11269" max="11269" width="14" style="118" customWidth="1"/>
    <col min="11270" max="11270" width="14.42578125" style="118" customWidth="1"/>
    <col min="11271" max="11271" width="15" style="118" customWidth="1"/>
    <col min="11272" max="11272" width="14.42578125" style="118" customWidth="1"/>
    <col min="11273" max="11273" width="7.7109375" style="118" customWidth="1"/>
    <col min="11274" max="11274" width="13.42578125" style="118" customWidth="1"/>
    <col min="11275" max="11275" width="13.28515625" style="118" customWidth="1"/>
    <col min="11276" max="11276" width="7.42578125" style="118" customWidth="1"/>
    <col min="11277" max="11277" width="13.7109375" style="118" customWidth="1"/>
    <col min="11278" max="11279" width="13.42578125" style="118" customWidth="1"/>
    <col min="11280" max="11280" width="8" style="118" customWidth="1"/>
    <col min="11281" max="11281" width="11.28515625" style="118" customWidth="1"/>
    <col min="11282" max="11282" width="12.140625" style="118" customWidth="1"/>
    <col min="11283" max="11283" width="7.42578125" style="118" customWidth="1"/>
    <col min="11284" max="11284" width="12.140625" style="118" customWidth="1"/>
    <col min="11285" max="11285" width="11.7109375" style="118" customWidth="1"/>
    <col min="11286" max="11286" width="7.28515625" style="118" customWidth="1"/>
    <col min="11287" max="11289" width="0" style="118" hidden="1" customWidth="1"/>
    <col min="11290" max="11520" width="10" style="118"/>
    <col min="11521" max="11521" width="4.7109375" style="118" customWidth="1"/>
    <col min="11522" max="11522" width="26.85546875" style="118" customWidth="1"/>
    <col min="11523" max="11523" width="15.28515625" style="118" customWidth="1"/>
    <col min="11524" max="11524" width="14.42578125" style="118" customWidth="1"/>
    <col min="11525" max="11525" width="14" style="118" customWidth="1"/>
    <col min="11526" max="11526" width="14.42578125" style="118" customWidth="1"/>
    <col min="11527" max="11527" width="15" style="118" customWidth="1"/>
    <col min="11528" max="11528" width="14.42578125" style="118" customWidth="1"/>
    <col min="11529" max="11529" width="7.7109375" style="118" customWidth="1"/>
    <col min="11530" max="11530" width="13.42578125" style="118" customWidth="1"/>
    <col min="11531" max="11531" width="13.28515625" style="118" customWidth="1"/>
    <col min="11532" max="11532" width="7.42578125" style="118" customWidth="1"/>
    <col min="11533" max="11533" width="13.7109375" style="118" customWidth="1"/>
    <col min="11534" max="11535" width="13.42578125" style="118" customWidth="1"/>
    <col min="11536" max="11536" width="8" style="118" customWidth="1"/>
    <col min="11537" max="11537" width="11.28515625" style="118" customWidth="1"/>
    <col min="11538" max="11538" width="12.140625" style="118" customWidth="1"/>
    <col min="11539" max="11539" width="7.42578125" style="118" customWidth="1"/>
    <col min="11540" max="11540" width="12.140625" style="118" customWidth="1"/>
    <col min="11541" max="11541" width="11.7109375" style="118" customWidth="1"/>
    <col min="11542" max="11542" width="7.28515625" style="118" customWidth="1"/>
    <col min="11543" max="11545" width="0" style="118" hidden="1" customWidth="1"/>
    <col min="11546" max="11776" width="10" style="118"/>
    <col min="11777" max="11777" width="4.7109375" style="118" customWidth="1"/>
    <col min="11778" max="11778" width="26.85546875" style="118" customWidth="1"/>
    <col min="11779" max="11779" width="15.28515625" style="118" customWidth="1"/>
    <col min="11780" max="11780" width="14.42578125" style="118" customWidth="1"/>
    <col min="11781" max="11781" width="14" style="118" customWidth="1"/>
    <col min="11782" max="11782" width="14.42578125" style="118" customWidth="1"/>
    <col min="11783" max="11783" width="15" style="118" customWidth="1"/>
    <col min="11784" max="11784" width="14.42578125" style="118" customWidth="1"/>
    <col min="11785" max="11785" width="7.7109375" style="118" customWidth="1"/>
    <col min="11786" max="11786" width="13.42578125" style="118" customWidth="1"/>
    <col min="11787" max="11787" width="13.28515625" style="118" customWidth="1"/>
    <col min="11788" max="11788" width="7.42578125" style="118" customWidth="1"/>
    <col min="11789" max="11789" width="13.7109375" style="118" customWidth="1"/>
    <col min="11790" max="11791" width="13.42578125" style="118" customWidth="1"/>
    <col min="11792" max="11792" width="8" style="118" customWidth="1"/>
    <col min="11793" max="11793" width="11.28515625" style="118" customWidth="1"/>
    <col min="11794" max="11794" width="12.140625" style="118" customWidth="1"/>
    <col min="11795" max="11795" width="7.42578125" style="118" customWidth="1"/>
    <col min="11796" max="11796" width="12.140625" style="118" customWidth="1"/>
    <col min="11797" max="11797" width="11.7109375" style="118" customWidth="1"/>
    <col min="11798" max="11798" width="7.28515625" style="118" customWidth="1"/>
    <col min="11799" max="11801" width="0" style="118" hidden="1" customWidth="1"/>
    <col min="11802" max="12032" width="10" style="118"/>
    <col min="12033" max="12033" width="4.7109375" style="118" customWidth="1"/>
    <col min="12034" max="12034" width="26.85546875" style="118" customWidth="1"/>
    <col min="12035" max="12035" width="15.28515625" style="118" customWidth="1"/>
    <col min="12036" max="12036" width="14.42578125" style="118" customWidth="1"/>
    <col min="12037" max="12037" width="14" style="118" customWidth="1"/>
    <col min="12038" max="12038" width="14.42578125" style="118" customWidth="1"/>
    <col min="12039" max="12039" width="15" style="118" customWidth="1"/>
    <col min="12040" max="12040" width="14.42578125" style="118" customWidth="1"/>
    <col min="12041" max="12041" width="7.7109375" style="118" customWidth="1"/>
    <col min="12042" max="12042" width="13.42578125" style="118" customWidth="1"/>
    <col min="12043" max="12043" width="13.28515625" style="118" customWidth="1"/>
    <col min="12044" max="12044" width="7.42578125" style="118" customWidth="1"/>
    <col min="12045" max="12045" width="13.7109375" style="118" customWidth="1"/>
    <col min="12046" max="12047" width="13.42578125" style="118" customWidth="1"/>
    <col min="12048" max="12048" width="8" style="118" customWidth="1"/>
    <col min="12049" max="12049" width="11.28515625" style="118" customWidth="1"/>
    <col min="12050" max="12050" width="12.140625" style="118" customWidth="1"/>
    <col min="12051" max="12051" width="7.42578125" style="118" customWidth="1"/>
    <col min="12052" max="12052" width="12.140625" style="118" customWidth="1"/>
    <col min="12053" max="12053" width="11.7109375" style="118" customWidth="1"/>
    <col min="12054" max="12054" width="7.28515625" style="118" customWidth="1"/>
    <col min="12055" max="12057" width="0" style="118" hidden="1" customWidth="1"/>
    <col min="12058" max="12288" width="10" style="118"/>
    <col min="12289" max="12289" width="4.7109375" style="118" customWidth="1"/>
    <col min="12290" max="12290" width="26.85546875" style="118" customWidth="1"/>
    <col min="12291" max="12291" width="15.28515625" style="118" customWidth="1"/>
    <col min="12292" max="12292" width="14.42578125" style="118" customWidth="1"/>
    <col min="12293" max="12293" width="14" style="118" customWidth="1"/>
    <col min="12294" max="12294" width="14.42578125" style="118" customWidth="1"/>
    <col min="12295" max="12295" width="15" style="118" customWidth="1"/>
    <col min="12296" max="12296" width="14.42578125" style="118" customWidth="1"/>
    <col min="12297" max="12297" width="7.7109375" style="118" customWidth="1"/>
    <col min="12298" max="12298" width="13.42578125" style="118" customWidth="1"/>
    <col min="12299" max="12299" width="13.28515625" style="118" customWidth="1"/>
    <col min="12300" max="12300" width="7.42578125" style="118" customWidth="1"/>
    <col min="12301" max="12301" width="13.7109375" style="118" customWidth="1"/>
    <col min="12302" max="12303" width="13.42578125" style="118" customWidth="1"/>
    <col min="12304" max="12304" width="8" style="118" customWidth="1"/>
    <col min="12305" max="12305" width="11.28515625" style="118" customWidth="1"/>
    <col min="12306" max="12306" width="12.140625" style="118" customWidth="1"/>
    <col min="12307" max="12307" width="7.42578125" style="118" customWidth="1"/>
    <col min="12308" max="12308" width="12.140625" style="118" customWidth="1"/>
    <col min="12309" max="12309" width="11.7109375" style="118" customWidth="1"/>
    <col min="12310" max="12310" width="7.28515625" style="118" customWidth="1"/>
    <col min="12311" max="12313" width="0" style="118" hidden="1" customWidth="1"/>
    <col min="12314" max="12544" width="10" style="118"/>
    <col min="12545" max="12545" width="4.7109375" style="118" customWidth="1"/>
    <col min="12546" max="12546" width="26.85546875" style="118" customWidth="1"/>
    <col min="12547" max="12547" width="15.28515625" style="118" customWidth="1"/>
    <col min="12548" max="12548" width="14.42578125" style="118" customWidth="1"/>
    <col min="12549" max="12549" width="14" style="118" customWidth="1"/>
    <col min="12550" max="12550" width="14.42578125" style="118" customWidth="1"/>
    <col min="12551" max="12551" width="15" style="118" customWidth="1"/>
    <col min="12552" max="12552" width="14.42578125" style="118" customWidth="1"/>
    <col min="12553" max="12553" width="7.7109375" style="118" customWidth="1"/>
    <col min="12554" max="12554" width="13.42578125" style="118" customWidth="1"/>
    <col min="12555" max="12555" width="13.28515625" style="118" customWidth="1"/>
    <col min="12556" max="12556" width="7.42578125" style="118" customWidth="1"/>
    <col min="12557" max="12557" width="13.7109375" style="118" customWidth="1"/>
    <col min="12558" max="12559" width="13.42578125" style="118" customWidth="1"/>
    <col min="12560" max="12560" width="8" style="118" customWidth="1"/>
    <col min="12561" max="12561" width="11.28515625" style="118" customWidth="1"/>
    <col min="12562" max="12562" width="12.140625" style="118" customWidth="1"/>
    <col min="12563" max="12563" width="7.42578125" style="118" customWidth="1"/>
    <col min="12564" max="12564" width="12.140625" style="118" customWidth="1"/>
    <col min="12565" max="12565" width="11.7109375" style="118" customWidth="1"/>
    <col min="12566" max="12566" width="7.28515625" style="118" customWidth="1"/>
    <col min="12567" max="12569" width="0" style="118" hidden="1" customWidth="1"/>
    <col min="12570" max="12800" width="10" style="118"/>
    <col min="12801" max="12801" width="4.7109375" style="118" customWidth="1"/>
    <col min="12802" max="12802" width="26.85546875" style="118" customWidth="1"/>
    <col min="12803" max="12803" width="15.28515625" style="118" customWidth="1"/>
    <col min="12804" max="12804" width="14.42578125" style="118" customWidth="1"/>
    <col min="12805" max="12805" width="14" style="118" customWidth="1"/>
    <col min="12806" max="12806" width="14.42578125" style="118" customWidth="1"/>
    <col min="12807" max="12807" width="15" style="118" customWidth="1"/>
    <col min="12808" max="12808" width="14.42578125" style="118" customWidth="1"/>
    <col min="12809" max="12809" width="7.7109375" style="118" customWidth="1"/>
    <col min="12810" max="12810" width="13.42578125" style="118" customWidth="1"/>
    <col min="12811" max="12811" width="13.28515625" style="118" customWidth="1"/>
    <col min="12812" max="12812" width="7.42578125" style="118" customWidth="1"/>
    <col min="12813" max="12813" width="13.7109375" style="118" customWidth="1"/>
    <col min="12814" max="12815" width="13.42578125" style="118" customWidth="1"/>
    <col min="12816" max="12816" width="8" style="118" customWidth="1"/>
    <col min="12817" max="12817" width="11.28515625" style="118" customWidth="1"/>
    <col min="12818" max="12818" width="12.140625" style="118" customWidth="1"/>
    <col min="12819" max="12819" width="7.42578125" style="118" customWidth="1"/>
    <col min="12820" max="12820" width="12.140625" style="118" customWidth="1"/>
    <col min="12821" max="12821" width="11.7109375" style="118" customWidth="1"/>
    <col min="12822" max="12822" width="7.28515625" style="118" customWidth="1"/>
    <col min="12823" max="12825" width="0" style="118" hidden="1" customWidth="1"/>
    <col min="12826" max="13056" width="10" style="118"/>
    <col min="13057" max="13057" width="4.7109375" style="118" customWidth="1"/>
    <col min="13058" max="13058" width="26.85546875" style="118" customWidth="1"/>
    <col min="13059" max="13059" width="15.28515625" style="118" customWidth="1"/>
    <col min="13060" max="13060" width="14.42578125" style="118" customWidth="1"/>
    <col min="13061" max="13061" width="14" style="118" customWidth="1"/>
    <col min="13062" max="13062" width="14.42578125" style="118" customWidth="1"/>
    <col min="13063" max="13063" width="15" style="118" customWidth="1"/>
    <col min="13064" max="13064" width="14.42578125" style="118" customWidth="1"/>
    <col min="13065" max="13065" width="7.7109375" style="118" customWidth="1"/>
    <col min="13066" max="13066" width="13.42578125" style="118" customWidth="1"/>
    <col min="13067" max="13067" width="13.28515625" style="118" customWidth="1"/>
    <col min="13068" max="13068" width="7.42578125" style="118" customWidth="1"/>
    <col min="13069" max="13069" width="13.7109375" style="118" customWidth="1"/>
    <col min="13070" max="13071" width="13.42578125" style="118" customWidth="1"/>
    <col min="13072" max="13072" width="8" style="118" customWidth="1"/>
    <col min="13073" max="13073" width="11.28515625" style="118" customWidth="1"/>
    <col min="13074" max="13074" width="12.140625" style="118" customWidth="1"/>
    <col min="13075" max="13075" width="7.42578125" style="118" customWidth="1"/>
    <col min="13076" max="13076" width="12.140625" style="118" customWidth="1"/>
    <col min="13077" max="13077" width="11.7109375" style="118" customWidth="1"/>
    <col min="13078" max="13078" width="7.28515625" style="118" customWidth="1"/>
    <col min="13079" max="13081" width="0" style="118" hidden="1" customWidth="1"/>
    <col min="13082" max="13312" width="10" style="118"/>
    <col min="13313" max="13313" width="4.7109375" style="118" customWidth="1"/>
    <col min="13314" max="13314" width="26.85546875" style="118" customWidth="1"/>
    <col min="13315" max="13315" width="15.28515625" style="118" customWidth="1"/>
    <col min="13316" max="13316" width="14.42578125" style="118" customWidth="1"/>
    <col min="13317" max="13317" width="14" style="118" customWidth="1"/>
    <col min="13318" max="13318" width="14.42578125" style="118" customWidth="1"/>
    <col min="13319" max="13319" width="15" style="118" customWidth="1"/>
    <col min="13320" max="13320" width="14.42578125" style="118" customWidth="1"/>
    <col min="13321" max="13321" width="7.7109375" style="118" customWidth="1"/>
    <col min="13322" max="13322" width="13.42578125" style="118" customWidth="1"/>
    <col min="13323" max="13323" width="13.28515625" style="118" customWidth="1"/>
    <col min="13324" max="13324" width="7.42578125" style="118" customWidth="1"/>
    <col min="13325" max="13325" width="13.7109375" style="118" customWidth="1"/>
    <col min="13326" max="13327" width="13.42578125" style="118" customWidth="1"/>
    <col min="13328" max="13328" width="8" style="118" customWidth="1"/>
    <col min="13329" max="13329" width="11.28515625" style="118" customWidth="1"/>
    <col min="13330" max="13330" width="12.140625" style="118" customWidth="1"/>
    <col min="13331" max="13331" width="7.42578125" style="118" customWidth="1"/>
    <col min="13332" max="13332" width="12.140625" style="118" customWidth="1"/>
    <col min="13333" max="13333" width="11.7109375" style="118" customWidth="1"/>
    <col min="13334" max="13334" width="7.28515625" style="118" customWidth="1"/>
    <col min="13335" max="13337" width="0" style="118" hidden="1" customWidth="1"/>
    <col min="13338" max="13568" width="10" style="118"/>
    <col min="13569" max="13569" width="4.7109375" style="118" customWidth="1"/>
    <col min="13570" max="13570" width="26.85546875" style="118" customWidth="1"/>
    <col min="13571" max="13571" width="15.28515625" style="118" customWidth="1"/>
    <col min="13572" max="13572" width="14.42578125" style="118" customWidth="1"/>
    <col min="13573" max="13573" width="14" style="118" customWidth="1"/>
    <col min="13574" max="13574" width="14.42578125" style="118" customWidth="1"/>
    <col min="13575" max="13575" width="15" style="118" customWidth="1"/>
    <col min="13576" max="13576" width="14.42578125" style="118" customWidth="1"/>
    <col min="13577" max="13577" width="7.7109375" style="118" customWidth="1"/>
    <col min="13578" max="13578" width="13.42578125" style="118" customWidth="1"/>
    <col min="13579" max="13579" width="13.28515625" style="118" customWidth="1"/>
    <col min="13580" max="13580" width="7.42578125" style="118" customWidth="1"/>
    <col min="13581" max="13581" width="13.7109375" style="118" customWidth="1"/>
    <col min="13582" max="13583" width="13.42578125" style="118" customWidth="1"/>
    <col min="13584" max="13584" width="8" style="118" customWidth="1"/>
    <col min="13585" max="13585" width="11.28515625" style="118" customWidth="1"/>
    <col min="13586" max="13586" width="12.140625" style="118" customWidth="1"/>
    <col min="13587" max="13587" width="7.42578125" style="118" customWidth="1"/>
    <col min="13588" max="13588" width="12.140625" style="118" customWidth="1"/>
    <col min="13589" max="13589" width="11.7109375" style="118" customWidth="1"/>
    <col min="13590" max="13590" width="7.28515625" style="118" customWidth="1"/>
    <col min="13591" max="13593" width="0" style="118" hidden="1" customWidth="1"/>
    <col min="13594" max="13824" width="10" style="118"/>
    <col min="13825" max="13825" width="4.7109375" style="118" customWidth="1"/>
    <col min="13826" max="13826" width="26.85546875" style="118" customWidth="1"/>
    <col min="13827" max="13827" width="15.28515625" style="118" customWidth="1"/>
    <col min="13828" max="13828" width="14.42578125" style="118" customWidth="1"/>
    <col min="13829" max="13829" width="14" style="118" customWidth="1"/>
    <col min="13830" max="13830" width="14.42578125" style="118" customWidth="1"/>
    <col min="13831" max="13831" width="15" style="118" customWidth="1"/>
    <col min="13832" max="13832" width="14.42578125" style="118" customWidth="1"/>
    <col min="13833" max="13833" width="7.7109375" style="118" customWidth="1"/>
    <col min="13834" max="13834" width="13.42578125" style="118" customWidth="1"/>
    <col min="13835" max="13835" width="13.28515625" style="118" customWidth="1"/>
    <col min="13836" max="13836" width="7.42578125" style="118" customWidth="1"/>
    <col min="13837" max="13837" width="13.7109375" style="118" customWidth="1"/>
    <col min="13838" max="13839" width="13.42578125" style="118" customWidth="1"/>
    <col min="13840" max="13840" width="8" style="118" customWidth="1"/>
    <col min="13841" max="13841" width="11.28515625" style="118" customWidth="1"/>
    <col min="13842" max="13842" width="12.140625" style="118" customWidth="1"/>
    <col min="13843" max="13843" width="7.42578125" style="118" customWidth="1"/>
    <col min="13844" max="13844" width="12.140625" style="118" customWidth="1"/>
    <col min="13845" max="13845" width="11.7109375" style="118" customWidth="1"/>
    <col min="13846" max="13846" width="7.28515625" style="118" customWidth="1"/>
    <col min="13847" max="13849" width="0" style="118" hidden="1" customWidth="1"/>
    <col min="13850" max="14080" width="10" style="118"/>
    <col min="14081" max="14081" width="4.7109375" style="118" customWidth="1"/>
    <col min="14082" max="14082" width="26.85546875" style="118" customWidth="1"/>
    <col min="14083" max="14083" width="15.28515625" style="118" customWidth="1"/>
    <col min="14084" max="14084" width="14.42578125" style="118" customWidth="1"/>
    <col min="14085" max="14085" width="14" style="118" customWidth="1"/>
    <col min="14086" max="14086" width="14.42578125" style="118" customWidth="1"/>
    <col min="14087" max="14087" width="15" style="118" customWidth="1"/>
    <col min="14088" max="14088" width="14.42578125" style="118" customWidth="1"/>
    <col min="14089" max="14089" width="7.7109375" style="118" customWidth="1"/>
    <col min="14090" max="14090" width="13.42578125" style="118" customWidth="1"/>
    <col min="14091" max="14091" width="13.28515625" style="118" customWidth="1"/>
    <col min="14092" max="14092" width="7.42578125" style="118" customWidth="1"/>
    <col min="14093" max="14093" width="13.7109375" style="118" customWidth="1"/>
    <col min="14094" max="14095" width="13.42578125" style="118" customWidth="1"/>
    <col min="14096" max="14096" width="8" style="118" customWidth="1"/>
    <col min="14097" max="14097" width="11.28515625" style="118" customWidth="1"/>
    <col min="14098" max="14098" width="12.140625" style="118" customWidth="1"/>
    <col min="14099" max="14099" width="7.42578125" style="118" customWidth="1"/>
    <col min="14100" max="14100" width="12.140625" style="118" customWidth="1"/>
    <col min="14101" max="14101" width="11.7109375" style="118" customWidth="1"/>
    <col min="14102" max="14102" width="7.28515625" style="118" customWidth="1"/>
    <col min="14103" max="14105" width="0" style="118" hidden="1" customWidth="1"/>
    <col min="14106" max="14336" width="10" style="118"/>
    <col min="14337" max="14337" width="4.7109375" style="118" customWidth="1"/>
    <col min="14338" max="14338" width="26.85546875" style="118" customWidth="1"/>
    <col min="14339" max="14339" width="15.28515625" style="118" customWidth="1"/>
    <col min="14340" max="14340" width="14.42578125" style="118" customWidth="1"/>
    <col min="14341" max="14341" width="14" style="118" customWidth="1"/>
    <col min="14342" max="14342" width="14.42578125" style="118" customWidth="1"/>
    <col min="14343" max="14343" width="15" style="118" customWidth="1"/>
    <col min="14344" max="14344" width="14.42578125" style="118" customWidth="1"/>
    <col min="14345" max="14345" width="7.7109375" style="118" customWidth="1"/>
    <col min="14346" max="14346" width="13.42578125" style="118" customWidth="1"/>
    <col min="14347" max="14347" width="13.28515625" style="118" customWidth="1"/>
    <col min="14348" max="14348" width="7.42578125" style="118" customWidth="1"/>
    <col min="14349" max="14349" width="13.7109375" style="118" customWidth="1"/>
    <col min="14350" max="14351" width="13.42578125" style="118" customWidth="1"/>
    <col min="14352" max="14352" width="8" style="118" customWidth="1"/>
    <col min="14353" max="14353" width="11.28515625" style="118" customWidth="1"/>
    <col min="14354" max="14354" width="12.140625" style="118" customWidth="1"/>
    <col min="14355" max="14355" width="7.42578125" style="118" customWidth="1"/>
    <col min="14356" max="14356" width="12.140625" style="118" customWidth="1"/>
    <col min="14357" max="14357" width="11.7109375" style="118" customWidth="1"/>
    <col min="14358" max="14358" width="7.28515625" style="118" customWidth="1"/>
    <col min="14359" max="14361" width="0" style="118" hidden="1" customWidth="1"/>
    <col min="14362" max="14592" width="10" style="118"/>
    <col min="14593" max="14593" width="4.7109375" style="118" customWidth="1"/>
    <col min="14594" max="14594" width="26.85546875" style="118" customWidth="1"/>
    <col min="14595" max="14595" width="15.28515625" style="118" customWidth="1"/>
    <col min="14596" max="14596" width="14.42578125" style="118" customWidth="1"/>
    <col min="14597" max="14597" width="14" style="118" customWidth="1"/>
    <col min="14598" max="14598" width="14.42578125" style="118" customWidth="1"/>
    <col min="14599" max="14599" width="15" style="118" customWidth="1"/>
    <col min="14600" max="14600" width="14.42578125" style="118" customWidth="1"/>
    <col min="14601" max="14601" width="7.7109375" style="118" customWidth="1"/>
    <col min="14602" max="14602" width="13.42578125" style="118" customWidth="1"/>
    <col min="14603" max="14603" width="13.28515625" style="118" customWidth="1"/>
    <col min="14604" max="14604" width="7.42578125" style="118" customWidth="1"/>
    <col min="14605" max="14605" width="13.7109375" style="118" customWidth="1"/>
    <col min="14606" max="14607" width="13.42578125" style="118" customWidth="1"/>
    <col min="14608" max="14608" width="8" style="118" customWidth="1"/>
    <col min="14609" max="14609" width="11.28515625" style="118" customWidth="1"/>
    <col min="14610" max="14610" width="12.140625" style="118" customWidth="1"/>
    <col min="14611" max="14611" width="7.42578125" style="118" customWidth="1"/>
    <col min="14612" max="14612" width="12.140625" style="118" customWidth="1"/>
    <col min="14613" max="14613" width="11.7109375" style="118" customWidth="1"/>
    <col min="14614" max="14614" width="7.28515625" style="118" customWidth="1"/>
    <col min="14615" max="14617" width="0" style="118" hidden="1" customWidth="1"/>
    <col min="14618" max="14848" width="10" style="118"/>
    <col min="14849" max="14849" width="4.7109375" style="118" customWidth="1"/>
    <col min="14850" max="14850" width="26.85546875" style="118" customWidth="1"/>
    <col min="14851" max="14851" width="15.28515625" style="118" customWidth="1"/>
    <col min="14852" max="14852" width="14.42578125" style="118" customWidth="1"/>
    <col min="14853" max="14853" width="14" style="118" customWidth="1"/>
    <col min="14854" max="14854" width="14.42578125" style="118" customWidth="1"/>
    <col min="14855" max="14855" width="15" style="118" customWidth="1"/>
    <col min="14856" max="14856" width="14.42578125" style="118" customWidth="1"/>
    <col min="14857" max="14857" width="7.7109375" style="118" customWidth="1"/>
    <col min="14858" max="14858" width="13.42578125" style="118" customWidth="1"/>
    <col min="14859" max="14859" width="13.28515625" style="118" customWidth="1"/>
    <col min="14860" max="14860" width="7.42578125" style="118" customWidth="1"/>
    <col min="14861" max="14861" width="13.7109375" style="118" customWidth="1"/>
    <col min="14862" max="14863" width="13.42578125" style="118" customWidth="1"/>
    <col min="14864" max="14864" width="8" style="118" customWidth="1"/>
    <col min="14865" max="14865" width="11.28515625" style="118" customWidth="1"/>
    <col min="14866" max="14866" width="12.140625" style="118" customWidth="1"/>
    <col min="14867" max="14867" width="7.42578125" style="118" customWidth="1"/>
    <col min="14868" max="14868" width="12.140625" style="118" customWidth="1"/>
    <col min="14869" max="14869" width="11.7109375" style="118" customWidth="1"/>
    <col min="14870" max="14870" width="7.28515625" style="118" customWidth="1"/>
    <col min="14871" max="14873" width="0" style="118" hidden="1" customWidth="1"/>
    <col min="14874" max="15104" width="10" style="118"/>
    <col min="15105" max="15105" width="4.7109375" style="118" customWidth="1"/>
    <col min="15106" max="15106" width="26.85546875" style="118" customWidth="1"/>
    <col min="15107" max="15107" width="15.28515625" style="118" customWidth="1"/>
    <col min="15108" max="15108" width="14.42578125" style="118" customWidth="1"/>
    <col min="15109" max="15109" width="14" style="118" customWidth="1"/>
    <col min="15110" max="15110" width="14.42578125" style="118" customWidth="1"/>
    <col min="15111" max="15111" width="15" style="118" customWidth="1"/>
    <col min="15112" max="15112" width="14.42578125" style="118" customWidth="1"/>
    <col min="15113" max="15113" width="7.7109375" style="118" customWidth="1"/>
    <col min="15114" max="15114" width="13.42578125" style="118" customWidth="1"/>
    <col min="15115" max="15115" width="13.28515625" style="118" customWidth="1"/>
    <col min="15116" max="15116" width="7.42578125" style="118" customWidth="1"/>
    <col min="15117" max="15117" width="13.7109375" style="118" customWidth="1"/>
    <col min="15118" max="15119" width="13.42578125" style="118" customWidth="1"/>
    <col min="15120" max="15120" width="8" style="118" customWidth="1"/>
    <col min="15121" max="15121" width="11.28515625" style="118" customWidth="1"/>
    <col min="15122" max="15122" width="12.140625" style="118" customWidth="1"/>
    <col min="15123" max="15123" width="7.42578125" style="118" customWidth="1"/>
    <col min="15124" max="15124" width="12.140625" style="118" customWidth="1"/>
    <col min="15125" max="15125" width="11.7109375" style="118" customWidth="1"/>
    <col min="15126" max="15126" width="7.28515625" style="118" customWidth="1"/>
    <col min="15127" max="15129" width="0" style="118" hidden="1" customWidth="1"/>
    <col min="15130" max="15360" width="10" style="118"/>
    <col min="15361" max="15361" width="4.7109375" style="118" customWidth="1"/>
    <col min="15362" max="15362" width="26.85546875" style="118" customWidth="1"/>
    <col min="15363" max="15363" width="15.28515625" style="118" customWidth="1"/>
    <col min="15364" max="15364" width="14.42578125" style="118" customWidth="1"/>
    <col min="15365" max="15365" width="14" style="118" customWidth="1"/>
    <col min="15366" max="15366" width="14.42578125" style="118" customWidth="1"/>
    <col min="15367" max="15367" width="15" style="118" customWidth="1"/>
    <col min="15368" max="15368" width="14.42578125" style="118" customWidth="1"/>
    <col min="15369" max="15369" width="7.7109375" style="118" customWidth="1"/>
    <col min="15370" max="15370" width="13.42578125" style="118" customWidth="1"/>
    <col min="15371" max="15371" width="13.28515625" style="118" customWidth="1"/>
    <col min="15372" max="15372" width="7.42578125" style="118" customWidth="1"/>
    <col min="15373" max="15373" width="13.7109375" style="118" customWidth="1"/>
    <col min="15374" max="15375" width="13.42578125" style="118" customWidth="1"/>
    <col min="15376" max="15376" width="8" style="118" customWidth="1"/>
    <col min="15377" max="15377" width="11.28515625" style="118" customWidth="1"/>
    <col min="15378" max="15378" width="12.140625" style="118" customWidth="1"/>
    <col min="15379" max="15379" width="7.42578125" style="118" customWidth="1"/>
    <col min="15380" max="15380" width="12.140625" style="118" customWidth="1"/>
    <col min="15381" max="15381" width="11.7109375" style="118" customWidth="1"/>
    <col min="15382" max="15382" width="7.28515625" style="118" customWidth="1"/>
    <col min="15383" max="15385" width="0" style="118" hidden="1" customWidth="1"/>
    <col min="15386" max="15616" width="10" style="118"/>
    <col min="15617" max="15617" width="4.7109375" style="118" customWidth="1"/>
    <col min="15618" max="15618" width="26.85546875" style="118" customWidth="1"/>
    <col min="15619" max="15619" width="15.28515625" style="118" customWidth="1"/>
    <col min="15620" max="15620" width="14.42578125" style="118" customWidth="1"/>
    <col min="15621" max="15621" width="14" style="118" customWidth="1"/>
    <col min="15622" max="15622" width="14.42578125" style="118" customWidth="1"/>
    <col min="15623" max="15623" width="15" style="118" customWidth="1"/>
    <col min="15624" max="15624" width="14.42578125" style="118" customWidth="1"/>
    <col min="15625" max="15625" width="7.7109375" style="118" customWidth="1"/>
    <col min="15626" max="15626" width="13.42578125" style="118" customWidth="1"/>
    <col min="15627" max="15627" width="13.28515625" style="118" customWidth="1"/>
    <col min="15628" max="15628" width="7.42578125" style="118" customWidth="1"/>
    <col min="15629" max="15629" width="13.7109375" style="118" customWidth="1"/>
    <col min="15630" max="15631" width="13.42578125" style="118" customWidth="1"/>
    <col min="15632" max="15632" width="8" style="118" customWidth="1"/>
    <col min="15633" max="15633" width="11.28515625" style="118" customWidth="1"/>
    <col min="15634" max="15634" width="12.140625" style="118" customWidth="1"/>
    <col min="15635" max="15635" width="7.42578125" style="118" customWidth="1"/>
    <col min="15636" max="15636" width="12.140625" style="118" customWidth="1"/>
    <col min="15637" max="15637" width="11.7109375" style="118" customWidth="1"/>
    <col min="15638" max="15638" width="7.28515625" style="118" customWidth="1"/>
    <col min="15639" max="15641" width="0" style="118" hidden="1" customWidth="1"/>
    <col min="15642" max="15872" width="10" style="118"/>
    <col min="15873" max="15873" width="4.7109375" style="118" customWidth="1"/>
    <col min="15874" max="15874" width="26.85546875" style="118" customWidth="1"/>
    <col min="15875" max="15875" width="15.28515625" style="118" customWidth="1"/>
    <col min="15876" max="15876" width="14.42578125" style="118" customWidth="1"/>
    <col min="15877" max="15877" width="14" style="118" customWidth="1"/>
    <col min="15878" max="15878" width="14.42578125" style="118" customWidth="1"/>
    <col min="15879" max="15879" width="15" style="118" customWidth="1"/>
    <col min="15880" max="15880" width="14.42578125" style="118" customWidth="1"/>
    <col min="15881" max="15881" width="7.7109375" style="118" customWidth="1"/>
    <col min="15882" max="15882" width="13.42578125" style="118" customWidth="1"/>
    <col min="15883" max="15883" width="13.28515625" style="118" customWidth="1"/>
    <col min="15884" max="15884" width="7.42578125" style="118" customWidth="1"/>
    <col min="15885" max="15885" width="13.7109375" style="118" customWidth="1"/>
    <col min="15886" max="15887" width="13.42578125" style="118" customWidth="1"/>
    <col min="15888" max="15888" width="8" style="118" customWidth="1"/>
    <col min="15889" max="15889" width="11.28515625" style="118" customWidth="1"/>
    <col min="15890" max="15890" width="12.140625" style="118" customWidth="1"/>
    <col min="15891" max="15891" width="7.42578125" style="118" customWidth="1"/>
    <col min="15892" max="15892" width="12.140625" style="118" customWidth="1"/>
    <col min="15893" max="15893" width="11.7109375" style="118" customWidth="1"/>
    <col min="15894" max="15894" width="7.28515625" style="118" customWidth="1"/>
    <col min="15895" max="15897" width="0" style="118" hidden="1" customWidth="1"/>
    <col min="15898" max="16128" width="10" style="118"/>
    <col min="16129" max="16129" width="4.7109375" style="118" customWidth="1"/>
    <col min="16130" max="16130" width="26.85546875" style="118" customWidth="1"/>
    <col min="16131" max="16131" width="15.28515625" style="118" customWidth="1"/>
    <col min="16132" max="16132" width="14.42578125" style="118" customWidth="1"/>
    <col min="16133" max="16133" width="14" style="118" customWidth="1"/>
    <col min="16134" max="16134" width="14.42578125" style="118" customWidth="1"/>
    <col min="16135" max="16135" width="15" style="118" customWidth="1"/>
    <col min="16136" max="16136" width="14.42578125" style="118" customWidth="1"/>
    <col min="16137" max="16137" width="7.7109375" style="118" customWidth="1"/>
    <col min="16138" max="16138" width="13.42578125" style="118" customWidth="1"/>
    <col min="16139" max="16139" width="13.28515625" style="118" customWidth="1"/>
    <col min="16140" max="16140" width="7.42578125" style="118" customWidth="1"/>
    <col min="16141" max="16141" width="13.7109375" style="118" customWidth="1"/>
    <col min="16142" max="16143" width="13.42578125" style="118" customWidth="1"/>
    <col min="16144" max="16144" width="8" style="118" customWidth="1"/>
    <col min="16145" max="16145" width="11.28515625" style="118" customWidth="1"/>
    <col min="16146" max="16146" width="12.140625" style="118" customWidth="1"/>
    <col min="16147" max="16147" width="7.42578125" style="118" customWidth="1"/>
    <col min="16148" max="16148" width="12.140625" style="118" customWidth="1"/>
    <col min="16149" max="16149" width="11.7109375" style="118" customWidth="1"/>
    <col min="16150" max="16150" width="7.28515625" style="118" customWidth="1"/>
    <col min="16151" max="16153" width="0" style="118" hidden="1" customWidth="1"/>
    <col min="16154" max="16384" width="10" style="118"/>
  </cols>
  <sheetData>
    <row r="1" spans="1:29" ht="15.75" x14ac:dyDescent="0.25">
      <c r="A1" s="177"/>
      <c r="B1" s="177"/>
      <c r="C1" s="177"/>
      <c r="D1" s="177"/>
      <c r="E1" s="177"/>
      <c r="F1" s="177"/>
      <c r="G1" s="177"/>
      <c r="H1" s="177"/>
      <c r="I1" s="177"/>
      <c r="J1" s="177"/>
      <c r="K1" s="177"/>
      <c r="L1" s="177"/>
      <c r="M1" s="177"/>
      <c r="N1" s="177"/>
      <c r="O1" s="8"/>
      <c r="P1" s="8" t="s">
        <v>821</v>
      </c>
      <c r="Q1" s="8"/>
      <c r="R1" s="8"/>
      <c r="S1" s="8"/>
      <c r="T1" s="8"/>
      <c r="U1" s="8"/>
      <c r="V1" s="177"/>
      <c r="W1"/>
      <c r="X1"/>
      <c r="Y1"/>
      <c r="Z1"/>
      <c r="AA1"/>
      <c r="AB1"/>
      <c r="AC1"/>
    </row>
    <row r="2" spans="1:29" ht="15.75" customHeight="1" x14ac:dyDescent="0.25">
      <c r="A2" s="723" t="s">
        <v>815</v>
      </c>
      <c r="B2" s="723"/>
      <c r="C2" s="723"/>
      <c r="D2" s="723"/>
      <c r="E2" s="723"/>
      <c r="F2" s="723"/>
      <c r="G2" s="723"/>
      <c r="H2" s="723"/>
      <c r="I2" s="723"/>
      <c r="J2" s="723"/>
      <c r="K2" s="723"/>
      <c r="L2" s="723"/>
      <c r="M2" s="723"/>
      <c r="N2" s="723"/>
      <c r="O2" s="723"/>
      <c r="P2" s="723"/>
      <c r="Q2" s="723"/>
      <c r="R2" s="723"/>
      <c r="S2" s="723"/>
      <c r="T2" s="723"/>
      <c r="U2" s="723"/>
      <c r="V2" s="723"/>
      <c r="W2"/>
      <c r="X2"/>
      <c r="Y2"/>
      <c r="Z2"/>
      <c r="AA2"/>
      <c r="AB2"/>
      <c r="AC2"/>
    </row>
    <row r="3" spans="1:29" ht="20.25" customHeight="1" x14ac:dyDescent="0.25">
      <c r="A3" s="744" t="s">
        <v>818</v>
      </c>
      <c r="B3" s="744"/>
      <c r="C3" s="744"/>
      <c r="D3" s="744"/>
      <c r="E3" s="744"/>
      <c r="F3" s="744"/>
      <c r="G3" s="744"/>
      <c r="H3" s="744"/>
      <c r="I3" s="744"/>
      <c r="J3" s="744"/>
      <c r="K3" s="744"/>
      <c r="L3" s="744"/>
      <c r="M3" s="744"/>
      <c r="N3" s="744"/>
      <c r="O3" s="744"/>
      <c r="P3" s="744"/>
      <c r="Q3" s="744"/>
      <c r="R3" s="744"/>
      <c r="S3" s="744"/>
      <c r="T3" s="744"/>
      <c r="U3" s="744"/>
      <c r="V3" s="744"/>
      <c r="W3"/>
      <c r="X3"/>
      <c r="Y3"/>
      <c r="Z3"/>
      <c r="AA3"/>
      <c r="AB3"/>
      <c r="AC3"/>
    </row>
    <row r="4" spans="1:29" ht="15.75" x14ac:dyDescent="0.25">
      <c r="A4" s="152"/>
      <c r="B4" s="676"/>
      <c r="C4" s="676"/>
      <c r="D4" s="676"/>
      <c r="E4" s="676"/>
      <c r="F4" s="676"/>
      <c r="G4" s="676"/>
      <c r="H4" s="676"/>
      <c r="I4" s="676"/>
      <c r="J4" s="676"/>
      <c r="K4" s="676"/>
      <c r="L4" s="676"/>
      <c r="M4" s="676"/>
      <c r="N4" s="676"/>
      <c r="O4" s="676"/>
      <c r="P4" s="676"/>
      <c r="Q4" s="676"/>
      <c r="R4" s="676"/>
      <c r="S4" s="676"/>
      <c r="T4" s="676"/>
      <c r="U4" s="676"/>
      <c r="V4" s="676"/>
      <c r="W4"/>
      <c r="X4"/>
      <c r="Y4"/>
      <c r="Z4"/>
      <c r="AA4"/>
      <c r="AB4"/>
      <c r="AC4"/>
    </row>
    <row r="5" spans="1:29" ht="18.75" hidden="1" customHeight="1" x14ac:dyDescent="0.25">
      <c r="A5" s="178"/>
      <c r="B5" s="178"/>
      <c r="C5" s="178"/>
      <c r="D5" s="178"/>
      <c r="E5" s="178"/>
      <c r="F5" s="178"/>
      <c r="G5" s="178"/>
      <c r="H5" s="178"/>
      <c r="I5" s="178"/>
      <c r="J5" s="178"/>
      <c r="K5" s="178"/>
      <c r="L5" s="178"/>
      <c r="M5" s="178"/>
      <c r="N5" s="178"/>
      <c r="O5" s="178"/>
      <c r="P5" s="178"/>
      <c r="Q5" s="178"/>
      <c r="R5" s="178"/>
      <c r="S5" s="178"/>
      <c r="T5" s="178"/>
      <c r="U5" s="178"/>
      <c r="V5" s="178"/>
      <c r="W5" s="176"/>
      <c r="X5"/>
      <c r="Y5"/>
      <c r="Z5"/>
      <c r="AA5"/>
      <c r="AB5"/>
      <c r="AC5"/>
    </row>
    <row r="6" spans="1:29" ht="44.1" hidden="1" customHeight="1" x14ac:dyDescent="0.25">
      <c r="A6" s="179"/>
      <c r="B6" s="179"/>
      <c r="C6" s="179"/>
      <c r="D6" s="179"/>
      <c r="E6" s="179"/>
      <c r="F6" s="179"/>
      <c r="G6" s="179"/>
      <c r="H6" s="179"/>
      <c r="I6" s="179"/>
      <c r="J6" s="179"/>
      <c r="K6" s="179"/>
      <c r="L6" s="179"/>
      <c r="M6" s="179"/>
      <c r="N6" s="179"/>
      <c r="O6" s="179"/>
      <c r="P6" s="179"/>
      <c r="Q6" s="179"/>
      <c r="R6" s="179"/>
      <c r="S6" s="179"/>
      <c r="T6" s="724" t="s">
        <v>293</v>
      </c>
      <c r="U6" s="724"/>
      <c r="V6" s="179"/>
      <c r="W6" s="180"/>
      <c r="X6" s="180"/>
      <c r="Y6" s="180"/>
      <c r="Z6" s="180"/>
      <c r="AA6" s="180"/>
      <c r="AB6" s="180"/>
      <c r="AC6" s="180"/>
    </row>
    <row r="7" spans="1:29" ht="43.5" customHeight="1" x14ac:dyDescent="0.25">
      <c r="A7" s="725"/>
      <c r="B7" s="728" t="s">
        <v>294</v>
      </c>
      <c r="C7" s="731" t="s">
        <v>295</v>
      </c>
      <c r="D7" s="734" t="s">
        <v>513</v>
      </c>
      <c r="E7" s="735"/>
      <c r="F7" s="736" t="s">
        <v>296</v>
      </c>
      <c r="G7" s="737"/>
      <c r="H7" s="737"/>
      <c r="I7" s="737"/>
      <c r="J7" s="737"/>
      <c r="K7" s="737"/>
      <c r="L7" s="738"/>
      <c r="M7" s="736" t="s">
        <v>214</v>
      </c>
      <c r="N7" s="737"/>
      <c r="O7" s="737"/>
      <c r="P7" s="737"/>
      <c r="Q7" s="737"/>
      <c r="R7" s="737"/>
      <c r="S7" s="738"/>
      <c r="T7" s="739" t="s">
        <v>297</v>
      </c>
      <c r="U7" s="740"/>
      <c r="V7" s="741"/>
      <c r="W7"/>
      <c r="X7"/>
      <c r="Y7"/>
      <c r="Z7"/>
      <c r="AA7"/>
      <c r="AB7"/>
      <c r="AC7"/>
    </row>
    <row r="8" spans="1:29" ht="43.5" customHeight="1" x14ac:dyDescent="0.25">
      <c r="A8" s="726"/>
      <c r="B8" s="729"/>
      <c r="C8" s="732"/>
      <c r="D8" s="734" t="s">
        <v>15</v>
      </c>
      <c r="E8" s="735"/>
      <c r="F8" s="742" t="s">
        <v>127</v>
      </c>
      <c r="G8" s="736" t="s">
        <v>215</v>
      </c>
      <c r="H8" s="737"/>
      <c r="I8" s="738"/>
      <c r="J8" s="736" t="s">
        <v>216</v>
      </c>
      <c r="K8" s="737"/>
      <c r="L8" s="738"/>
      <c r="M8" s="742" t="s">
        <v>127</v>
      </c>
      <c r="N8" s="736" t="s">
        <v>215</v>
      </c>
      <c r="O8" s="737"/>
      <c r="P8" s="738"/>
      <c r="Q8" s="736" t="s">
        <v>216</v>
      </c>
      <c r="R8" s="737"/>
      <c r="S8" s="738"/>
      <c r="T8" s="736" t="s">
        <v>216</v>
      </c>
      <c r="U8" s="737"/>
      <c r="V8" s="738"/>
      <c r="W8"/>
      <c r="X8"/>
      <c r="Y8"/>
      <c r="Z8"/>
      <c r="AA8"/>
      <c r="AB8"/>
      <c r="AC8"/>
    </row>
    <row r="9" spans="1:29" ht="43.5" customHeight="1" x14ac:dyDescent="0.25">
      <c r="A9" s="727"/>
      <c r="B9" s="730"/>
      <c r="C9" s="733"/>
      <c r="D9" s="203" t="s">
        <v>298</v>
      </c>
      <c r="E9" s="204" t="s">
        <v>239</v>
      </c>
      <c r="F9" s="743"/>
      <c r="G9" s="5" t="s">
        <v>127</v>
      </c>
      <c r="H9" s="5" t="s">
        <v>217</v>
      </c>
      <c r="I9" s="5" t="s">
        <v>218</v>
      </c>
      <c r="J9" s="5" t="s">
        <v>127</v>
      </c>
      <c r="K9" s="5" t="s">
        <v>217</v>
      </c>
      <c r="L9" s="5" t="s">
        <v>218</v>
      </c>
      <c r="M9" s="743"/>
      <c r="N9" s="5" t="s">
        <v>127</v>
      </c>
      <c r="O9" s="5" t="s">
        <v>217</v>
      </c>
      <c r="P9" s="5" t="s">
        <v>218</v>
      </c>
      <c r="Q9" s="5" t="s">
        <v>127</v>
      </c>
      <c r="R9" s="5" t="s">
        <v>217</v>
      </c>
      <c r="S9" s="5" t="s">
        <v>218</v>
      </c>
      <c r="T9" s="5" t="s">
        <v>127</v>
      </c>
      <c r="U9" s="5" t="s">
        <v>217</v>
      </c>
      <c r="V9" s="5" t="s">
        <v>218</v>
      </c>
      <c r="W9"/>
      <c r="X9"/>
      <c r="Y9"/>
      <c r="Z9"/>
      <c r="AA9"/>
      <c r="AB9"/>
      <c r="AC9"/>
    </row>
    <row r="10" spans="1:29" s="119" customFormat="1" x14ac:dyDescent="0.25">
      <c r="A10" s="181" t="s">
        <v>22</v>
      </c>
      <c r="B10" s="181" t="s">
        <v>8</v>
      </c>
      <c r="C10" s="182" t="s">
        <v>219</v>
      </c>
      <c r="D10" s="182" t="s">
        <v>220</v>
      </c>
      <c r="E10" s="182" t="s">
        <v>299</v>
      </c>
      <c r="F10" s="182" t="s">
        <v>221</v>
      </c>
      <c r="G10" s="182" t="s">
        <v>222</v>
      </c>
      <c r="H10" s="205">
        <v>6</v>
      </c>
      <c r="I10" s="182">
        <v>7</v>
      </c>
      <c r="J10" s="182" t="s">
        <v>223</v>
      </c>
      <c r="K10" s="182">
        <v>9</v>
      </c>
      <c r="L10" s="182">
        <v>10</v>
      </c>
      <c r="M10" s="182" t="s">
        <v>224</v>
      </c>
      <c r="N10" s="182" t="s">
        <v>225</v>
      </c>
      <c r="O10" s="182">
        <v>13</v>
      </c>
      <c r="P10" s="182">
        <v>14</v>
      </c>
      <c r="Q10" s="182" t="s">
        <v>226</v>
      </c>
      <c r="R10" s="182">
        <v>16</v>
      </c>
      <c r="S10" s="182">
        <v>17</v>
      </c>
      <c r="T10" s="182" t="s">
        <v>300</v>
      </c>
      <c r="U10" s="182">
        <v>19</v>
      </c>
      <c r="V10" s="182">
        <v>20</v>
      </c>
      <c r="W10"/>
      <c r="X10"/>
      <c r="Y10"/>
      <c r="Z10"/>
      <c r="AA10"/>
      <c r="AB10"/>
      <c r="AC10"/>
    </row>
    <row r="11" spans="1:29" ht="19.899999999999999" customHeight="1" x14ac:dyDescent="0.25">
      <c r="A11" s="183"/>
      <c r="B11" s="184" t="s">
        <v>100</v>
      </c>
      <c r="C11" s="185">
        <v>40216</v>
      </c>
      <c r="D11" s="185">
        <v>38326</v>
      </c>
      <c r="E11" s="185">
        <v>1890</v>
      </c>
      <c r="F11" s="185">
        <v>34863</v>
      </c>
      <c r="G11" s="185">
        <v>34863</v>
      </c>
      <c r="H11" s="185">
        <v>34863</v>
      </c>
      <c r="I11" s="185">
        <v>0</v>
      </c>
      <c r="J11" s="186">
        <v>0</v>
      </c>
      <c r="K11" s="186">
        <v>0</v>
      </c>
      <c r="L11" s="186">
        <v>0</v>
      </c>
      <c r="M11" s="185">
        <v>5353</v>
      </c>
      <c r="N11" s="185">
        <v>3463</v>
      </c>
      <c r="O11" s="185">
        <v>3463</v>
      </c>
      <c r="P11" s="185">
        <v>0</v>
      </c>
      <c r="Q11" s="185">
        <v>1890</v>
      </c>
      <c r="R11" s="185">
        <v>1890</v>
      </c>
      <c r="S11" s="185">
        <v>0</v>
      </c>
      <c r="T11" s="185">
        <v>0</v>
      </c>
      <c r="U11" s="185">
        <v>0</v>
      </c>
      <c r="V11" s="185">
        <v>0</v>
      </c>
      <c r="W11" s="119"/>
      <c r="X11" s="119"/>
      <c r="Y11" s="119"/>
      <c r="Z11" s="119"/>
      <c r="AA11" s="119"/>
      <c r="AB11" s="119"/>
      <c r="AC11" s="119"/>
    </row>
    <row r="12" spans="1:29" ht="19.899999999999999" customHeight="1" x14ac:dyDescent="0.25">
      <c r="A12" s="187">
        <v>1</v>
      </c>
      <c r="B12" s="188" t="s">
        <v>89</v>
      </c>
      <c r="C12" s="189">
        <v>1038</v>
      </c>
      <c r="D12" s="189">
        <v>1038</v>
      </c>
      <c r="E12" s="189">
        <v>0</v>
      </c>
      <c r="F12" s="189">
        <v>1038</v>
      </c>
      <c r="G12" s="189">
        <v>1038</v>
      </c>
      <c r="H12" s="189">
        <v>1038</v>
      </c>
      <c r="I12" s="189"/>
      <c r="J12" s="190">
        <v>0</v>
      </c>
      <c r="K12" s="190"/>
      <c r="L12" s="190"/>
      <c r="M12" s="189">
        <v>0</v>
      </c>
      <c r="N12" s="189">
        <v>0</v>
      </c>
      <c r="O12" s="189"/>
      <c r="P12" s="189"/>
      <c r="Q12" s="189">
        <v>0</v>
      </c>
      <c r="R12" s="189"/>
      <c r="S12" s="189"/>
      <c r="T12" s="189"/>
      <c r="U12" s="189"/>
      <c r="V12" s="189"/>
      <c r="W12"/>
      <c r="X12"/>
      <c r="Y12"/>
      <c r="Z12"/>
      <c r="AA12"/>
      <c r="AB12"/>
      <c r="AC12"/>
    </row>
    <row r="13" spans="1:29" ht="28.9" customHeight="1" x14ac:dyDescent="0.25">
      <c r="A13" s="187">
        <v>2</v>
      </c>
      <c r="B13" s="191" t="s">
        <v>182</v>
      </c>
      <c r="C13" s="189">
        <v>1120</v>
      </c>
      <c r="D13" s="189">
        <v>0</v>
      </c>
      <c r="E13" s="189">
        <v>1120</v>
      </c>
      <c r="F13" s="189">
        <v>0</v>
      </c>
      <c r="G13" s="189">
        <v>0</v>
      </c>
      <c r="H13" s="189"/>
      <c r="I13" s="189"/>
      <c r="J13" s="190">
        <v>0</v>
      </c>
      <c r="K13" s="190"/>
      <c r="L13" s="190"/>
      <c r="M13" s="189">
        <v>1120</v>
      </c>
      <c r="N13" s="189">
        <v>0</v>
      </c>
      <c r="O13" s="189"/>
      <c r="P13" s="189"/>
      <c r="Q13" s="189">
        <v>1120</v>
      </c>
      <c r="R13" s="189">
        <v>1120</v>
      </c>
      <c r="S13" s="189"/>
      <c r="T13" s="189">
        <v>0</v>
      </c>
      <c r="U13" s="189"/>
      <c r="V13" s="189"/>
      <c r="W13"/>
      <c r="X13"/>
      <c r="Y13"/>
      <c r="Z13"/>
      <c r="AA13"/>
      <c r="AB13"/>
      <c r="AC13"/>
    </row>
    <row r="14" spans="1:29" ht="28.9" customHeight="1" x14ac:dyDescent="0.25">
      <c r="A14" s="187">
        <v>3</v>
      </c>
      <c r="B14" s="191" t="s">
        <v>301</v>
      </c>
      <c r="C14" s="189">
        <v>0</v>
      </c>
      <c r="D14" s="189">
        <v>0</v>
      </c>
      <c r="E14" s="189">
        <v>0</v>
      </c>
      <c r="F14" s="189">
        <v>0</v>
      </c>
      <c r="G14" s="189">
        <v>0</v>
      </c>
      <c r="H14" s="189"/>
      <c r="I14" s="189"/>
      <c r="J14" s="190">
        <v>0</v>
      </c>
      <c r="K14" s="190"/>
      <c r="L14" s="190"/>
      <c r="M14" s="189">
        <v>0</v>
      </c>
      <c r="N14" s="189">
        <v>0</v>
      </c>
      <c r="O14" s="189"/>
      <c r="P14" s="189"/>
      <c r="Q14" s="189">
        <v>0</v>
      </c>
      <c r="R14" s="189"/>
      <c r="S14" s="189"/>
      <c r="T14" s="189">
        <v>0</v>
      </c>
      <c r="U14" s="189"/>
      <c r="V14" s="189"/>
      <c r="W14"/>
      <c r="X14"/>
      <c r="Y14"/>
      <c r="Z14"/>
      <c r="AA14"/>
      <c r="AB14"/>
      <c r="AC14"/>
    </row>
    <row r="15" spans="1:29" ht="28.9" customHeight="1" x14ac:dyDescent="0.25">
      <c r="A15" s="187">
        <v>4</v>
      </c>
      <c r="B15" s="192" t="s">
        <v>96</v>
      </c>
      <c r="C15" s="189">
        <v>250</v>
      </c>
      <c r="D15" s="189">
        <v>0</v>
      </c>
      <c r="E15" s="189">
        <v>250</v>
      </c>
      <c r="F15" s="189">
        <v>0</v>
      </c>
      <c r="G15" s="189">
        <v>0</v>
      </c>
      <c r="H15" s="189"/>
      <c r="I15" s="189"/>
      <c r="J15" s="190">
        <v>0</v>
      </c>
      <c r="K15" s="190"/>
      <c r="L15" s="190"/>
      <c r="M15" s="189">
        <v>250</v>
      </c>
      <c r="N15" s="189">
        <v>0</v>
      </c>
      <c r="O15" s="189"/>
      <c r="P15" s="189"/>
      <c r="Q15" s="189">
        <v>250</v>
      </c>
      <c r="R15" s="189">
        <v>250</v>
      </c>
      <c r="S15" s="189"/>
      <c r="T15" s="189">
        <v>0</v>
      </c>
      <c r="U15" s="189"/>
      <c r="V15" s="189"/>
      <c r="W15"/>
      <c r="X15"/>
      <c r="Y15"/>
      <c r="Z15"/>
      <c r="AA15"/>
      <c r="AB15"/>
      <c r="AC15"/>
    </row>
    <row r="16" spans="1:29" ht="28.9" customHeight="1" x14ac:dyDescent="0.25">
      <c r="A16" s="187">
        <v>5</v>
      </c>
      <c r="B16" s="192" t="s">
        <v>302</v>
      </c>
      <c r="C16" s="189">
        <v>0</v>
      </c>
      <c r="D16" s="189">
        <v>0</v>
      </c>
      <c r="E16" s="189">
        <v>0</v>
      </c>
      <c r="F16" s="189">
        <v>0</v>
      </c>
      <c r="G16" s="189">
        <v>0</v>
      </c>
      <c r="H16" s="189"/>
      <c r="I16" s="189"/>
      <c r="J16" s="190">
        <v>0</v>
      </c>
      <c r="K16" s="190"/>
      <c r="L16" s="190"/>
      <c r="M16" s="189">
        <v>0</v>
      </c>
      <c r="N16" s="189">
        <v>0</v>
      </c>
      <c r="O16" s="189"/>
      <c r="P16" s="189"/>
      <c r="Q16" s="189">
        <v>0</v>
      </c>
      <c r="R16" s="189"/>
      <c r="S16" s="189"/>
      <c r="T16" s="189">
        <v>0</v>
      </c>
      <c r="U16" s="189"/>
      <c r="V16" s="189"/>
      <c r="W16"/>
      <c r="X16"/>
      <c r="Y16"/>
      <c r="Z16"/>
      <c r="AA16"/>
      <c r="AB16"/>
      <c r="AC16"/>
    </row>
    <row r="17" spans="1:24" ht="28.9" customHeight="1" x14ac:dyDescent="0.25">
      <c r="A17" s="187">
        <v>6</v>
      </c>
      <c r="B17" s="192" t="s">
        <v>87</v>
      </c>
      <c r="C17" s="189">
        <v>0</v>
      </c>
      <c r="D17" s="189">
        <v>0</v>
      </c>
      <c r="E17" s="189">
        <v>0</v>
      </c>
      <c r="F17" s="189">
        <v>0</v>
      </c>
      <c r="G17" s="189">
        <v>0</v>
      </c>
      <c r="H17" s="189"/>
      <c r="I17" s="189"/>
      <c r="J17" s="190">
        <v>0</v>
      </c>
      <c r="K17" s="190"/>
      <c r="L17" s="190"/>
      <c r="M17" s="189">
        <v>0</v>
      </c>
      <c r="N17" s="189">
        <v>0</v>
      </c>
      <c r="O17" s="189"/>
      <c r="P17" s="189"/>
      <c r="Q17" s="189">
        <v>0</v>
      </c>
      <c r="R17" s="189"/>
      <c r="S17" s="189"/>
      <c r="T17" s="189">
        <v>0</v>
      </c>
      <c r="U17" s="189"/>
      <c r="V17" s="189"/>
      <c r="W17"/>
      <c r="X17"/>
    </row>
    <row r="18" spans="1:24" ht="28.9" customHeight="1" x14ac:dyDescent="0.25">
      <c r="A18" s="187">
        <v>7</v>
      </c>
      <c r="B18" s="191" t="s">
        <v>303</v>
      </c>
      <c r="C18" s="189">
        <v>0</v>
      </c>
      <c r="D18" s="189">
        <v>0</v>
      </c>
      <c r="E18" s="189">
        <v>0</v>
      </c>
      <c r="F18" s="189">
        <v>0</v>
      </c>
      <c r="G18" s="189">
        <v>0</v>
      </c>
      <c r="H18" s="189"/>
      <c r="I18" s="189"/>
      <c r="J18" s="190">
        <v>0</v>
      </c>
      <c r="K18" s="190"/>
      <c r="L18" s="190"/>
      <c r="M18" s="189">
        <v>0</v>
      </c>
      <c r="N18" s="189">
        <v>0</v>
      </c>
      <c r="O18" s="189"/>
      <c r="P18" s="189"/>
      <c r="Q18" s="189">
        <v>0</v>
      </c>
      <c r="R18" s="189"/>
      <c r="S18" s="189"/>
      <c r="T18" s="189">
        <v>0</v>
      </c>
      <c r="U18" s="189"/>
      <c r="V18" s="189"/>
      <c r="W18"/>
      <c r="X18"/>
    </row>
    <row r="19" spans="1:24" ht="28.9" customHeight="1" x14ac:dyDescent="0.25">
      <c r="A19" s="187">
        <v>8</v>
      </c>
      <c r="B19" s="188" t="s">
        <v>304</v>
      </c>
      <c r="C19" s="189">
        <v>0</v>
      </c>
      <c r="D19" s="189">
        <v>0</v>
      </c>
      <c r="E19" s="189">
        <v>0</v>
      </c>
      <c r="F19" s="189">
        <v>0</v>
      </c>
      <c r="G19" s="189">
        <v>0</v>
      </c>
      <c r="H19" s="189"/>
      <c r="I19" s="189"/>
      <c r="J19" s="190">
        <v>0</v>
      </c>
      <c r="K19" s="190"/>
      <c r="L19" s="190"/>
      <c r="M19" s="189">
        <v>0</v>
      </c>
      <c r="N19" s="189">
        <v>0</v>
      </c>
      <c r="O19" s="189"/>
      <c r="P19" s="189"/>
      <c r="Q19" s="189">
        <v>0</v>
      </c>
      <c r="R19" s="189"/>
      <c r="S19" s="189"/>
      <c r="T19" s="189">
        <v>0</v>
      </c>
      <c r="U19" s="189"/>
      <c r="V19" s="189"/>
      <c r="W19"/>
      <c r="X19"/>
    </row>
    <row r="20" spans="1:24" ht="28.9" customHeight="1" x14ac:dyDescent="0.25">
      <c r="A20" s="187">
        <v>9</v>
      </c>
      <c r="B20" s="193" t="s">
        <v>230</v>
      </c>
      <c r="C20" s="189">
        <v>20961</v>
      </c>
      <c r="D20" s="189">
        <v>20961</v>
      </c>
      <c r="E20" s="189">
        <v>0</v>
      </c>
      <c r="F20" s="189">
        <v>18627</v>
      </c>
      <c r="G20" s="189">
        <v>18627</v>
      </c>
      <c r="H20" s="189">
        <v>18627</v>
      </c>
      <c r="I20" s="189"/>
      <c r="J20" s="190">
        <v>0</v>
      </c>
      <c r="K20" s="190"/>
      <c r="L20" s="190"/>
      <c r="M20" s="189">
        <v>2334</v>
      </c>
      <c r="N20" s="189">
        <v>2334</v>
      </c>
      <c r="O20" s="189">
        <v>2334</v>
      </c>
      <c r="P20" s="189"/>
      <c r="Q20" s="189">
        <v>0</v>
      </c>
      <c r="R20" s="189"/>
      <c r="S20" s="189"/>
      <c r="T20" s="189">
        <v>0</v>
      </c>
      <c r="U20" s="189"/>
      <c r="V20" s="189"/>
      <c r="W20"/>
      <c r="X20"/>
    </row>
    <row r="21" spans="1:24" ht="28.9" customHeight="1" x14ac:dyDescent="0.25">
      <c r="A21" s="187">
        <v>10</v>
      </c>
      <c r="B21" s="194" t="s">
        <v>232</v>
      </c>
      <c r="C21" s="189">
        <v>335</v>
      </c>
      <c r="D21" s="189">
        <v>260</v>
      </c>
      <c r="E21" s="189">
        <v>75</v>
      </c>
      <c r="F21" s="189">
        <v>0</v>
      </c>
      <c r="G21" s="189">
        <v>0</v>
      </c>
      <c r="H21" s="189"/>
      <c r="I21" s="189"/>
      <c r="J21" s="190">
        <v>0</v>
      </c>
      <c r="K21" s="190"/>
      <c r="L21" s="190"/>
      <c r="M21" s="189">
        <v>335</v>
      </c>
      <c r="N21" s="189">
        <v>260</v>
      </c>
      <c r="O21" s="189">
        <v>260</v>
      </c>
      <c r="P21" s="189"/>
      <c r="Q21" s="189">
        <v>75</v>
      </c>
      <c r="R21" s="189">
        <v>75</v>
      </c>
      <c r="S21" s="189"/>
      <c r="T21" s="189">
        <v>0</v>
      </c>
      <c r="U21" s="189"/>
      <c r="V21" s="189"/>
      <c r="W21"/>
      <c r="X21"/>
    </row>
    <row r="22" spans="1:24" ht="28.9" customHeight="1" x14ac:dyDescent="0.25">
      <c r="A22" s="187">
        <v>11</v>
      </c>
      <c r="B22" s="194" t="s">
        <v>305</v>
      </c>
      <c r="C22" s="189">
        <v>2929</v>
      </c>
      <c r="D22" s="189">
        <v>2869</v>
      </c>
      <c r="E22" s="189">
        <v>60</v>
      </c>
      <c r="F22" s="189">
        <v>2869</v>
      </c>
      <c r="G22" s="189">
        <v>2869</v>
      </c>
      <c r="H22" s="189">
        <v>2869</v>
      </c>
      <c r="I22" s="189"/>
      <c r="J22" s="190">
        <v>0</v>
      </c>
      <c r="K22" s="190"/>
      <c r="L22" s="190"/>
      <c r="M22" s="189">
        <v>60</v>
      </c>
      <c r="N22" s="189">
        <v>0</v>
      </c>
      <c r="O22" s="189"/>
      <c r="P22" s="189"/>
      <c r="Q22" s="189">
        <v>60</v>
      </c>
      <c r="R22" s="189">
        <v>60</v>
      </c>
      <c r="S22" s="189"/>
      <c r="T22" s="189">
        <v>0</v>
      </c>
      <c r="U22" s="189"/>
      <c r="V22" s="189"/>
      <c r="W22"/>
      <c r="X22"/>
    </row>
    <row r="23" spans="1:24" ht="28.9" customHeight="1" x14ac:dyDescent="0.25">
      <c r="A23" s="187">
        <v>12</v>
      </c>
      <c r="B23" s="194" t="s">
        <v>306</v>
      </c>
      <c r="C23" s="189">
        <v>570</v>
      </c>
      <c r="D23" s="189">
        <v>495</v>
      </c>
      <c r="E23" s="189">
        <v>75</v>
      </c>
      <c r="F23" s="189">
        <v>0</v>
      </c>
      <c r="G23" s="189">
        <v>0</v>
      </c>
      <c r="H23" s="189"/>
      <c r="I23" s="189"/>
      <c r="J23" s="190">
        <v>0</v>
      </c>
      <c r="K23" s="190"/>
      <c r="L23" s="190"/>
      <c r="M23" s="189">
        <v>570</v>
      </c>
      <c r="N23" s="189">
        <v>495</v>
      </c>
      <c r="O23" s="189">
        <v>495</v>
      </c>
      <c r="P23" s="189"/>
      <c r="Q23" s="189">
        <v>75</v>
      </c>
      <c r="R23" s="189">
        <v>75</v>
      </c>
      <c r="S23" s="189"/>
      <c r="T23" s="189">
        <v>0</v>
      </c>
      <c r="U23" s="189"/>
      <c r="V23" s="189"/>
      <c r="W23"/>
      <c r="X23"/>
    </row>
    <row r="24" spans="1:24" ht="28.9" customHeight="1" x14ac:dyDescent="0.25">
      <c r="A24" s="187">
        <v>13</v>
      </c>
      <c r="B24" s="194" t="s">
        <v>307</v>
      </c>
      <c r="C24" s="189">
        <v>865</v>
      </c>
      <c r="D24" s="189">
        <v>795</v>
      </c>
      <c r="E24" s="189">
        <v>70</v>
      </c>
      <c r="F24" s="189">
        <v>421</v>
      </c>
      <c r="G24" s="189">
        <v>421</v>
      </c>
      <c r="H24" s="189">
        <v>421</v>
      </c>
      <c r="I24" s="189"/>
      <c r="J24" s="190">
        <v>0</v>
      </c>
      <c r="K24" s="190"/>
      <c r="L24" s="190"/>
      <c r="M24" s="189">
        <v>444</v>
      </c>
      <c r="N24" s="189">
        <v>374</v>
      </c>
      <c r="O24" s="189">
        <v>374</v>
      </c>
      <c r="P24" s="189"/>
      <c r="Q24" s="189">
        <v>70</v>
      </c>
      <c r="R24" s="189">
        <v>70</v>
      </c>
      <c r="S24" s="189"/>
      <c r="T24" s="189">
        <v>0</v>
      </c>
      <c r="U24" s="189"/>
      <c r="V24" s="189"/>
      <c r="W24"/>
      <c r="X24"/>
    </row>
    <row r="25" spans="1:24" ht="28.9" customHeight="1" x14ac:dyDescent="0.25">
      <c r="A25" s="187">
        <v>14</v>
      </c>
      <c r="B25" s="194" t="s">
        <v>234</v>
      </c>
      <c r="C25" s="189">
        <v>3131</v>
      </c>
      <c r="D25" s="189">
        <v>3071</v>
      </c>
      <c r="E25" s="189">
        <v>60</v>
      </c>
      <c r="F25" s="189">
        <v>3071</v>
      </c>
      <c r="G25" s="189">
        <v>3071</v>
      </c>
      <c r="H25" s="189">
        <v>3071</v>
      </c>
      <c r="I25" s="189"/>
      <c r="J25" s="190">
        <v>0</v>
      </c>
      <c r="K25" s="190"/>
      <c r="L25" s="190"/>
      <c r="M25" s="189">
        <v>60</v>
      </c>
      <c r="N25" s="189">
        <v>0</v>
      </c>
      <c r="O25" s="189"/>
      <c r="P25" s="189"/>
      <c r="Q25" s="189">
        <v>60</v>
      </c>
      <c r="R25" s="189">
        <v>60</v>
      </c>
      <c r="S25" s="189"/>
      <c r="T25" s="189">
        <v>0</v>
      </c>
      <c r="U25" s="189"/>
      <c r="V25" s="189"/>
      <c r="W25"/>
      <c r="X25" s="118" t="s">
        <v>308</v>
      </c>
    </row>
    <row r="26" spans="1:24" ht="28.9" customHeight="1" x14ac:dyDescent="0.25">
      <c r="A26" s="187">
        <v>15</v>
      </c>
      <c r="B26" s="194" t="s">
        <v>233</v>
      </c>
      <c r="C26" s="189">
        <v>3360</v>
      </c>
      <c r="D26" s="189">
        <v>3300</v>
      </c>
      <c r="E26" s="189">
        <v>60</v>
      </c>
      <c r="F26" s="189">
        <v>3300</v>
      </c>
      <c r="G26" s="189">
        <v>3300</v>
      </c>
      <c r="H26" s="189">
        <v>3300</v>
      </c>
      <c r="I26" s="189"/>
      <c r="J26" s="190">
        <v>0</v>
      </c>
      <c r="K26" s="190"/>
      <c r="L26" s="190"/>
      <c r="M26" s="189">
        <v>60</v>
      </c>
      <c r="N26" s="189">
        <v>0</v>
      </c>
      <c r="O26" s="189"/>
      <c r="P26" s="189"/>
      <c r="Q26" s="189">
        <v>60</v>
      </c>
      <c r="R26" s="189">
        <v>60</v>
      </c>
      <c r="S26" s="189"/>
      <c r="T26" s="189">
        <v>0</v>
      </c>
      <c r="U26" s="189"/>
      <c r="V26" s="189"/>
      <c r="W26"/>
      <c r="X26"/>
    </row>
    <row r="27" spans="1:24" ht="28.9" customHeight="1" x14ac:dyDescent="0.25">
      <c r="A27" s="187">
        <v>16</v>
      </c>
      <c r="B27" s="194" t="s">
        <v>309</v>
      </c>
      <c r="C27" s="189">
        <v>3031</v>
      </c>
      <c r="D27" s="189">
        <v>2971</v>
      </c>
      <c r="E27" s="189">
        <v>60</v>
      </c>
      <c r="F27" s="189">
        <v>2971</v>
      </c>
      <c r="G27" s="189">
        <v>2971</v>
      </c>
      <c r="H27" s="189">
        <v>2971</v>
      </c>
      <c r="I27" s="189"/>
      <c r="J27" s="190">
        <v>0</v>
      </c>
      <c r="K27" s="190"/>
      <c r="L27" s="190"/>
      <c r="M27" s="189">
        <v>60</v>
      </c>
      <c r="N27" s="189">
        <v>0</v>
      </c>
      <c r="O27" s="189"/>
      <c r="P27" s="189"/>
      <c r="Q27" s="189">
        <v>60</v>
      </c>
      <c r="R27" s="189">
        <v>60</v>
      </c>
      <c r="S27" s="189"/>
      <c r="T27" s="189">
        <v>0</v>
      </c>
      <c r="U27" s="189"/>
      <c r="V27" s="189"/>
      <c r="W27"/>
      <c r="X27"/>
    </row>
    <row r="28" spans="1:24" ht="28.9" customHeight="1" x14ac:dyDescent="0.25">
      <c r="A28" s="187">
        <v>17</v>
      </c>
      <c r="B28" s="194" t="s">
        <v>310</v>
      </c>
      <c r="C28" s="189">
        <v>2626</v>
      </c>
      <c r="D28" s="189">
        <v>2566</v>
      </c>
      <c r="E28" s="189">
        <v>60</v>
      </c>
      <c r="F28" s="189">
        <v>2566</v>
      </c>
      <c r="G28" s="189">
        <v>2566</v>
      </c>
      <c r="H28" s="189">
        <v>2566</v>
      </c>
      <c r="I28" s="189"/>
      <c r="J28" s="190">
        <v>0</v>
      </c>
      <c r="K28" s="190"/>
      <c r="L28" s="190"/>
      <c r="M28" s="189">
        <v>60</v>
      </c>
      <c r="N28" s="189">
        <v>0</v>
      </c>
      <c r="O28" s="189"/>
      <c r="P28" s="189"/>
      <c r="Q28" s="189">
        <v>60</v>
      </c>
      <c r="R28" s="189">
        <v>60</v>
      </c>
      <c r="S28" s="189"/>
      <c r="T28" s="189">
        <v>0</v>
      </c>
      <c r="U28" s="189"/>
      <c r="V28" s="189"/>
      <c r="W28"/>
      <c r="X28"/>
    </row>
    <row r="29" spans="1:24" ht="28.9" customHeight="1" x14ac:dyDescent="0.25">
      <c r="A29" s="187">
        <v>18</v>
      </c>
      <c r="B29" s="195" t="s">
        <v>227</v>
      </c>
      <c r="C29" s="189">
        <v>0</v>
      </c>
      <c r="D29" s="189">
        <v>0</v>
      </c>
      <c r="E29" s="189">
        <v>0</v>
      </c>
      <c r="F29" s="189">
        <v>0</v>
      </c>
      <c r="G29" s="189">
        <v>0</v>
      </c>
      <c r="H29" s="189"/>
      <c r="I29" s="189"/>
      <c r="J29" s="190">
        <v>0</v>
      </c>
      <c r="K29" s="190"/>
      <c r="L29" s="190"/>
      <c r="M29" s="189">
        <v>0</v>
      </c>
      <c r="N29" s="189">
        <v>0</v>
      </c>
      <c r="O29" s="189"/>
      <c r="P29" s="189"/>
      <c r="Q29" s="189">
        <v>0</v>
      </c>
      <c r="R29" s="189"/>
      <c r="S29" s="189"/>
      <c r="T29" s="189">
        <v>0</v>
      </c>
      <c r="U29" s="189"/>
      <c r="V29" s="189"/>
      <c r="W29"/>
      <c r="X29"/>
    </row>
    <row r="30" spans="1:24" ht="28.9" customHeight="1" x14ac:dyDescent="0.25">
      <c r="A30"/>
      <c r="B30"/>
      <c r="C30"/>
      <c r="D30"/>
      <c r="E30"/>
      <c r="F30"/>
      <c r="G30"/>
      <c r="H30"/>
      <c r="I30"/>
      <c r="J30"/>
      <c r="K30"/>
      <c r="L30"/>
      <c r="M30"/>
      <c r="N30"/>
      <c r="O30"/>
      <c r="P30"/>
      <c r="Q30"/>
      <c r="R30"/>
      <c r="S30"/>
      <c r="T30"/>
      <c r="U30"/>
      <c r="V30"/>
      <c r="W30"/>
      <c r="X30"/>
    </row>
    <row r="31" spans="1:24" ht="28.9" customHeight="1" x14ac:dyDescent="0.25">
      <c r="A31"/>
      <c r="B31"/>
      <c r="C31"/>
      <c r="D31"/>
      <c r="E31"/>
      <c r="F31"/>
      <c r="G31"/>
      <c r="H31"/>
      <c r="I31"/>
      <c r="J31"/>
      <c r="K31"/>
      <c r="L31"/>
      <c r="M31"/>
      <c r="N31"/>
      <c r="O31"/>
      <c r="P31"/>
      <c r="Q31"/>
      <c r="R31"/>
      <c r="S31"/>
      <c r="T31"/>
      <c r="U31"/>
      <c r="V31"/>
      <c r="W31"/>
      <c r="X31"/>
    </row>
    <row r="32" spans="1:24" x14ac:dyDescent="0.25">
      <c r="A32"/>
      <c r="B32"/>
      <c r="C32"/>
      <c r="D32"/>
      <c r="E32"/>
      <c r="F32"/>
      <c r="G32"/>
      <c r="H32"/>
      <c r="I32"/>
      <c r="J32"/>
      <c r="K32"/>
      <c r="L32"/>
      <c r="M32"/>
      <c r="N32"/>
      <c r="O32"/>
      <c r="P32"/>
      <c r="Q32"/>
      <c r="R32"/>
      <c r="S32"/>
      <c r="T32"/>
      <c r="U32"/>
      <c r="V32"/>
      <c r="W32"/>
      <c r="X32"/>
    </row>
  </sheetData>
  <mergeCells count="19">
    <mergeCell ref="N8:P8"/>
    <mergeCell ref="Q8:S8"/>
    <mergeCell ref="T8:V8"/>
    <mergeCell ref="A2:V2"/>
    <mergeCell ref="B4:V4"/>
    <mergeCell ref="T6:U6"/>
    <mergeCell ref="A7:A9"/>
    <mergeCell ref="B7:B9"/>
    <mergeCell ref="C7:C9"/>
    <mergeCell ref="D7:E7"/>
    <mergeCell ref="F7:L7"/>
    <mergeCell ref="M7:S7"/>
    <mergeCell ref="T7:V7"/>
    <mergeCell ref="D8:E8"/>
    <mergeCell ref="F8:F9"/>
    <mergeCell ref="G8:I8"/>
    <mergeCell ref="A3:V3"/>
    <mergeCell ref="J8:L8"/>
    <mergeCell ref="M8:M9"/>
  </mergeCells>
  <pageMargins left="0.70866141732283505" right="0.51" top="0.59055118110236204" bottom="0.39370078740157499" header="0.31496062992126" footer="0.31496062992126"/>
  <pageSetup paperSize="9" scale="76" fitToHeight="0" orientation="landscape"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AG112"/>
  <sheetViews>
    <sheetView zoomScale="95" zoomScaleNormal="95" workbookViewId="0">
      <pane xSplit="12" ySplit="14" topLeftCell="M48" activePane="bottomRight" state="frozen"/>
      <selection activeCell="A7" sqref="A7"/>
      <selection pane="topRight" activeCell="M7" sqref="M7"/>
      <selection pane="bottomLeft" activeCell="A15" sqref="A15"/>
      <selection pane="bottomRight" activeCell="I14" sqref="I14"/>
    </sheetView>
  </sheetViews>
  <sheetFormatPr defaultColWidth="9.140625" defaultRowHeight="15" outlineLevelRow="1" outlineLevelCol="1" x14ac:dyDescent="0.25"/>
  <cols>
    <col min="1" max="1" width="6.5703125" style="50" customWidth="1"/>
    <col min="2" max="2" width="26.28515625" style="50" customWidth="1"/>
    <col min="3" max="3" width="9.5703125" style="136" customWidth="1"/>
    <col min="4" max="4" width="19.42578125" style="50" hidden="1" customWidth="1"/>
    <col min="5" max="5" width="10.28515625" style="136" customWidth="1"/>
    <col min="6" max="6" width="10.7109375" style="50" customWidth="1"/>
    <col min="7" max="7" width="11.5703125" style="50" customWidth="1"/>
    <col min="8" max="8" width="9.85546875" style="50" bestFit="1" customWidth="1"/>
    <col min="9" max="9" width="11.5703125" style="50" customWidth="1"/>
    <col min="10" max="10" width="10.5703125" style="50" bestFit="1" customWidth="1"/>
    <col min="11" max="11" width="12.5703125" style="50" bestFit="1" customWidth="1"/>
    <col min="12" max="12" width="9.140625" style="50" hidden="1" customWidth="1"/>
    <col min="13" max="13" width="11.28515625" style="50" hidden="1" customWidth="1" outlineLevel="1"/>
    <col min="14" max="14" width="7.85546875" style="50" hidden="1" customWidth="1" outlineLevel="1"/>
    <col min="15" max="15" width="10.140625" style="50" hidden="1" customWidth="1" outlineLevel="1"/>
    <col min="16" max="16" width="7.5703125" style="50" hidden="1" customWidth="1" outlineLevel="1"/>
    <col min="17" max="17" width="11.28515625" style="50" hidden="1" customWidth="1" outlineLevel="1"/>
    <col min="18" max="18" width="9.140625" style="50" hidden="1" customWidth="1" outlineLevel="1"/>
    <col min="19" max="19" width="11.42578125" style="50" bestFit="1" customWidth="1" collapsed="1"/>
    <col min="20" max="20" width="9.85546875" style="50" bestFit="1" customWidth="1"/>
    <col min="21" max="21" width="10.85546875" style="137" bestFit="1" customWidth="1"/>
    <col min="22" max="22" width="10" style="50" customWidth="1"/>
    <col min="23" max="23" width="11.42578125" style="50" bestFit="1" customWidth="1"/>
    <col min="24" max="24" width="9.140625" style="50" hidden="1" customWidth="1"/>
    <col min="25" max="25" width="11.5703125" style="50" bestFit="1" customWidth="1"/>
    <col min="26" max="26" width="10.140625" style="50" customWidth="1"/>
    <col min="27" max="27" width="11.28515625" style="50" customWidth="1"/>
    <col min="28" max="29" width="11.140625" style="50" customWidth="1"/>
    <col min="30" max="30" width="9.140625" style="50" hidden="1" customWidth="1"/>
    <col min="31" max="31" width="10.140625" style="50" bestFit="1" customWidth="1"/>
    <col min="32" max="16384" width="9.140625" style="50"/>
  </cols>
  <sheetData>
    <row r="1" spans="1:30" ht="24.75" customHeight="1" outlineLevel="1" x14ac:dyDescent="0.25">
      <c r="A1" s="208"/>
      <c r="B1"/>
      <c r="C1"/>
      <c r="D1"/>
      <c r="E1"/>
      <c r="F1"/>
      <c r="G1"/>
      <c r="H1"/>
      <c r="I1"/>
      <c r="J1"/>
      <c r="K1"/>
      <c r="L1"/>
      <c r="M1"/>
      <c r="N1"/>
      <c r="O1"/>
      <c r="P1"/>
      <c r="Q1"/>
      <c r="R1"/>
      <c r="S1"/>
      <c r="T1"/>
      <c r="U1"/>
      <c r="V1"/>
      <c r="W1"/>
      <c r="X1"/>
      <c r="Y1"/>
      <c r="Z1"/>
      <c r="AA1" s="746" t="s">
        <v>820</v>
      </c>
      <c r="AB1" s="746"/>
      <c r="AC1" s="196"/>
      <c r="AD1" s="196"/>
    </row>
    <row r="2" spans="1:30" ht="21" customHeight="1" outlineLevel="1" x14ac:dyDescent="0.25">
      <c r="A2" s="747" t="s">
        <v>514</v>
      </c>
      <c r="B2" s="747"/>
      <c r="C2" s="747"/>
      <c r="D2" s="747"/>
      <c r="E2" s="747"/>
      <c r="F2" s="747"/>
      <c r="G2" s="747"/>
      <c r="H2" s="747"/>
      <c r="I2" s="747"/>
      <c r="J2" s="747"/>
      <c r="K2" s="747"/>
      <c r="L2" s="747"/>
      <c r="M2" s="747"/>
      <c r="N2" s="747"/>
      <c r="O2" s="747"/>
      <c r="P2" s="747"/>
      <c r="Q2" s="747"/>
      <c r="R2" s="747"/>
      <c r="S2" s="747"/>
      <c r="T2" s="747"/>
      <c r="U2" s="747"/>
      <c r="V2" s="747"/>
      <c r="W2" s="747"/>
      <c r="X2" s="747"/>
      <c r="Y2" s="747"/>
      <c r="Z2" s="747"/>
      <c r="AA2" s="747"/>
      <c r="AB2" s="747"/>
      <c r="AC2" s="747"/>
      <c r="AD2" s="154"/>
    </row>
    <row r="3" spans="1:30" ht="17.25" hidden="1" customHeight="1" outlineLevel="1" x14ac:dyDescent="0.25">
      <c r="A3" s="748" t="s">
        <v>31</v>
      </c>
      <c r="B3" s="748"/>
      <c r="C3" s="748"/>
      <c r="D3" s="748"/>
      <c r="E3" s="748"/>
      <c r="F3" s="748"/>
      <c r="G3" s="748"/>
      <c r="H3" s="748"/>
      <c r="I3" s="748"/>
      <c r="J3" s="748"/>
      <c r="K3" s="748"/>
      <c r="L3" s="748"/>
      <c r="M3" s="748"/>
      <c r="N3" s="748"/>
      <c r="O3" s="748"/>
      <c r="P3" s="748"/>
      <c r="Q3" s="748"/>
      <c r="R3" s="748"/>
      <c r="S3" s="748"/>
      <c r="T3" s="748"/>
      <c r="U3" s="748"/>
      <c r="V3" s="748"/>
      <c r="W3" s="748"/>
      <c r="X3" s="748"/>
      <c r="Y3" s="748"/>
      <c r="Z3" s="748"/>
      <c r="AA3" s="748"/>
      <c r="AB3" s="748"/>
      <c r="AC3" s="748"/>
      <c r="AD3" s="155"/>
    </row>
    <row r="4" spans="1:30" ht="25.5" hidden="1" customHeight="1" outlineLevel="1" x14ac:dyDescent="0.25">
      <c r="A4" s="748" t="s">
        <v>819</v>
      </c>
      <c r="B4" s="748"/>
      <c r="C4" s="748"/>
      <c r="D4" s="748"/>
      <c r="E4" s="748"/>
      <c r="F4" s="748"/>
      <c r="G4" s="748"/>
      <c r="H4" s="748"/>
      <c r="I4" s="748"/>
      <c r="J4" s="748"/>
      <c r="K4" s="748"/>
      <c r="L4" s="748"/>
      <c r="M4" s="748"/>
      <c r="N4" s="748"/>
      <c r="O4" s="748"/>
      <c r="P4" s="748"/>
      <c r="Q4" s="748"/>
      <c r="R4" s="748"/>
      <c r="S4" s="748"/>
      <c r="T4" s="748"/>
      <c r="U4" s="748"/>
      <c r="V4" s="748"/>
      <c r="W4" s="748"/>
      <c r="X4" s="748"/>
      <c r="Y4" s="748"/>
      <c r="Z4" s="748"/>
      <c r="AA4" s="748"/>
      <c r="AB4" s="748"/>
      <c r="AC4" s="748"/>
      <c r="AD4" s="155"/>
    </row>
    <row r="5" spans="1:30" ht="20.25" hidden="1" customHeight="1" outlineLevel="1" x14ac:dyDescent="0.25">
      <c r="A5" s="748" t="s">
        <v>291</v>
      </c>
      <c r="B5" s="748"/>
      <c r="C5" s="748"/>
      <c r="D5" s="748"/>
      <c r="E5" s="748"/>
      <c r="F5" s="748"/>
      <c r="G5" s="748"/>
      <c r="H5" s="748"/>
      <c r="I5" s="748"/>
      <c r="J5" s="748"/>
      <c r="K5" s="748"/>
      <c r="L5" s="748"/>
      <c r="M5" s="748"/>
      <c r="N5" s="748"/>
      <c r="O5" s="748"/>
      <c r="P5" s="748"/>
      <c r="Q5" s="748"/>
      <c r="R5" s="748"/>
      <c r="S5" s="748"/>
      <c r="T5" s="748"/>
      <c r="U5" s="748"/>
      <c r="V5" s="748"/>
      <c r="W5" s="748"/>
      <c r="X5" s="748"/>
      <c r="Y5" s="748"/>
      <c r="Z5" s="748"/>
      <c r="AA5" s="748"/>
      <c r="AB5" s="748"/>
      <c r="AC5" s="748"/>
      <c r="AD5" s="155"/>
    </row>
    <row r="6" spans="1:30" ht="18" customHeight="1" outlineLevel="1" x14ac:dyDescent="0.25">
      <c r="A6"/>
      <c r="B6"/>
      <c r="C6"/>
      <c r="D6"/>
      <c r="E6"/>
      <c r="F6"/>
      <c r="G6"/>
      <c r="H6"/>
      <c r="I6"/>
      <c r="J6"/>
      <c r="K6"/>
      <c r="L6"/>
      <c r="M6"/>
      <c r="N6"/>
      <c r="O6"/>
      <c r="P6"/>
      <c r="Q6"/>
      <c r="R6"/>
      <c r="S6"/>
      <c r="T6"/>
      <c r="U6"/>
      <c r="V6"/>
      <c r="W6"/>
      <c r="X6"/>
      <c r="Y6"/>
      <c r="Z6"/>
      <c r="AA6"/>
      <c r="AB6"/>
      <c r="AC6" s="197" t="s">
        <v>30</v>
      </c>
      <c r="AD6" s="197"/>
    </row>
    <row r="7" spans="1:30" s="51" customFormat="1" ht="14.25" customHeight="1" x14ac:dyDescent="0.25">
      <c r="A7" s="745" t="s">
        <v>29</v>
      </c>
      <c r="B7" s="745" t="s">
        <v>138</v>
      </c>
      <c r="C7" s="745" t="s">
        <v>137</v>
      </c>
      <c r="D7" s="745" t="s">
        <v>136</v>
      </c>
      <c r="E7" s="745" t="s">
        <v>135</v>
      </c>
      <c r="F7" s="745"/>
      <c r="G7" s="745"/>
      <c r="H7" s="745"/>
      <c r="I7" s="745"/>
      <c r="J7" s="745"/>
      <c r="K7" s="745"/>
      <c r="L7" s="745" t="s">
        <v>476</v>
      </c>
      <c r="M7" s="745"/>
      <c r="N7" s="745"/>
      <c r="O7" s="745"/>
      <c r="P7" s="745"/>
      <c r="Q7" s="745"/>
      <c r="R7" s="745" t="s">
        <v>515</v>
      </c>
      <c r="S7" s="745"/>
      <c r="T7" s="745"/>
      <c r="U7" s="745"/>
      <c r="V7" s="745"/>
      <c r="W7" s="745"/>
      <c r="X7" s="745" t="s">
        <v>516</v>
      </c>
      <c r="Y7" s="745"/>
      <c r="Z7" s="745"/>
      <c r="AA7" s="745"/>
      <c r="AB7" s="745"/>
      <c r="AC7" s="745"/>
      <c r="AD7" s="153"/>
    </row>
    <row r="8" spans="1:30" s="51" customFormat="1" ht="21" customHeight="1" x14ac:dyDescent="0.25">
      <c r="A8" s="745"/>
      <c r="B8" s="745"/>
      <c r="C8" s="745"/>
      <c r="D8" s="745"/>
      <c r="E8" s="745" t="s">
        <v>134</v>
      </c>
      <c r="F8" s="745" t="s">
        <v>133</v>
      </c>
      <c r="G8" s="745"/>
      <c r="H8" s="745"/>
      <c r="I8" s="745"/>
      <c r="J8" s="745"/>
      <c r="K8" s="745"/>
      <c r="L8" s="745"/>
      <c r="M8" s="745"/>
      <c r="N8" s="745"/>
      <c r="O8" s="745"/>
      <c r="P8" s="745"/>
      <c r="Q8" s="745"/>
      <c r="R8" s="745"/>
      <c r="S8" s="745"/>
      <c r="T8" s="745"/>
      <c r="U8" s="745"/>
      <c r="V8" s="745"/>
      <c r="W8" s="745"/>
      <c r="X8" s="745"/>
      <c r="Y8" s="745"/>
      <c r="Z8" s="745"/>
      <c r="AA8" s="745"/>
      <c r="AB8" s="745"/>
      <c r="AC8" s="745"/>
      <c r="AD8" s="153"/>
    </row>
    <row r="9" spans="1:30" s="51" customFormat="1" ht="24" customHeight="1" x14ac:dyDescent="0.25">
      <c r="A9" s="745"/>
      <c r="B9" s="745"/>
      <c r="C9" s="745"/>
      <c r="D9" s="745"/>
      <c r="E9" s="745"/>
      <c r="F9" s="745" t="s">
        <v>132</v>
      </c>
      <c r="G9" s="745" t="s">
        <v>131</v>
      </c>
      <c r="H9" s="745"/>
      <c r="I9" s="745"/>
      <c r="J9" s="745"/>
      <c r="K9" s="745"/>
      <c r="L9" s="745" t="s">
        <v>127</v>
      </c>
      <c r="M9" s="745" t="s">
        <v>131</v>
      </c>
      <c r="N9" s="745"/>
      <c r="O9" s="745"/>
      <c r="P9" s="745"/>
      <c r="Q9" s="745"/>
      <c r="R9" s="745" t="s">
        <v>127</v>
      </c>
      <c r="S9" s="745" t="s">
        <v>131</v>
      </c>
      <c r="T9" s="745"/>
      <c r="U9" s="745"/>
      <c r="V9" s="745"/>
      <c r="W9" s="745"/>
      <c r="X9" s="745" t="s">
        <v>127</v>
      </c>
      <c r="Y9" s="745" t="s">
        <v>131</v>
      </c>
      <c r="Z9" s="745"/>
      <c r="AA9" s="745"/>
      <c r="AB9" s="745"/>
      <c r="AC9" s="745"/>
      <c r="AD9" s="153"/>
    </row>
    <row r="10" spans="1:30" s="51" customFormat="1" ht="68.25" customHeight="1" x14ac:dyDescent="0.25">
      <c r="A10" s="745"/>
      <c r="B10" s="745"/>
      <c r="C10" s="745"/>
      <c r="D10" s="745"/>
      <c r="E10" s="745"/>
      <c r="F10" s="745"/>
      <c r="G10" s="153" t="s">
        <v>130</v>
      </c>
      <c r="H10" s="153" t="s">
        <v>311</v>
      </c>
      <c r="I10" s="153" t="s">
        <v>129</v>
      </c>
      <c r="J10" s="153" t="s">
        <v>25</v>
      </c>
      <c r="K10" s="153" t="s">
        <v>128</v>
      </c>
      <c r="L10" s="745"/>
      <c r="M10" s="153" t="s">
        <v>130</v>
      </c>
      <c r="N10" s="153" t="s">
        <v>311</v>
      </c>
      <c r="O10" s="153" t="s">
        <v>129</v>
      </c>
      <c r="P10" s="153" t="s">
        <v>25</v>
      </c>
      <c r="Q10" s="153" t="s">
        <v>128</v>
      </c>
      <c r="R10" s="745"/>
      <c r="S10" s="153" t="s">
        <v>130</v>
      </c>
      <c r="T10" s="232" t="s">
        <v>311</v>
      </c>
      <c r="U10" s="153" t="s">
        <v>129</v>
      </c>
      <c r="V10" s="153" t="s">
        <v>25</v>
      </c>
      <c r="W10" s="153" t="s">
        <v>128</v>
      </c>
      <c r="X10" s="745"/>
      <c r="Y10" s="153" t="s">
        <v>130</v>
      </c>
      <c r="Z10" s="153" t="s">
        <v>311</v>
      </c>
      <c r="AA10" s="153" t="s">
        <v>129</v>
      </c>
      <c r="AB10" s="153" t="s">
        <v>25</v>
      </c>
      <c r="AC10" s="153" t="s">
        <v>128</v>
      </c>
      <c r="AD10" s="153"/>
    </row>
    <row r="11" spans="1:30" x14ac:dyDescent="0.25">
      <c r="A11" s="198" t="s">
        <v>22</v>
      </c>
      <c r="B11" s="198" t="s">
        <v>8</v>
      </c>
      <c r="C11" s="198">
        <v>1</v>
      </c>
      <c r="D11" s="198">
        <v>3</v>
      </c>
      <c r="E11" s="198">
        <v>4</v>
      </c>
      <c r="F11" s="198">
        <v>5</v>
      </c>
      <c r="G11" s="198">
        <v>6</v>
      </c>
      <c r="H11" s="198"/>
      <c r="I11" s="198">
        <v>7</v>
      </c>
      <c r="J11" s="198">
        <v>8</v>
      </c>
      <c r="K11" s="198">
        <v>9</v>
      </c>
      <c r="L11" s="198">
        <v>10</v>
      </c>
      <c r="M11" s="198">
        <v>11</v>
      </c>
      <c r="N11" s="198"/>
      <c r="O11" s="198">
        <v>12</v>
      </c>
      <c r="P11" s="198">
        <v>13</v>
      </c>
      <c r="Q11" s="198">
        <v>14</v>
      </c>
      <c r="R11" s="198">
        <v>15</v>
      </c>
      <c r="S11" s="198">
        <v>16</v>
      </c>
      <c r="T11" s="233"/>
      <c r="U11" s="198">
        <v>17</v>
      </c>
      <c r="V11" s="198">
        <v>18</v>
      </c>
      <c r="W11" s="198">
        <v>19</v>
      </c>
      <c r="X11" s="198">
        <v>20</v>
      </c>
      <c r="Y11" s="198">
        <v>21</v>
      </c>
      <c r="Z11" s="198"/>
      <c r="AA11" s="198">
        <v>22</v>
      </c>
      <c r="AB11" s="198">
        <v>23</v>
      </c>
      <c r="AC11" s="198">
        <v>24</v>
      </c>
      <c r="AD11" s="198"/>
    </row>
    <row r="12" spans="1:30" s="139" customFormat="1" ht="22.5" customHeight="1" x14ac:dyDescent="0.25">
      <c r="A12" s="234"/>
      <c r="B12" s="235" t="s">
        <v>127</v>
      </c>
      <c r="C12" s="234"/>
      <c r="D12" s="234"/>
      <c r="E12" s="234"/>
      <c r="F12" s="236">
        <v>343909.65500000003</v>
      </c>
      <c r="G12" s="236">
        <v>0</v>
      </c>
      <c r="H12" s="236">
        <v>80286</v>
      </c>
      <c r="I12" s="236">
        <v>48050</v>
      </c>
      <c r="J12" s="236">
        <v>66109</v>
      </c>
      <c r="K12" s="236">
        <v>0</v>
      </c>
      <c r="L12" s="236">
        <v>0</v>
      </c>
      <c r="M12" s="236">
        <v>0</v>
      </c>
      <c r="N12" s="236">
        <v>0</v>
      </c>
      <c r="O12" s="236">
        <v>0</v>
      </c>
      <c r="P12" s="236">
        <v>0</v>
      </c>
      <c r="Q12" s="236">
        <v>0</v>
      </c>
      <c r="R12" s="236">
        <v>129496.9855</v>
      </c>
      <c r="S12" s="236">
        <v>0</v>
      </c>
      <c r="T12" s="236">
        <v>57575.293999999994</v>
      </c>
      <c r="U12" s="236">
        <v>32731</v>
      </c>
      <c r="V12" s="236">
        <v>38890.691500000001</v>
      </c>
      <c r="W12" s="236">
        <v>0</v>
      </c>
      <c r="X12" s="236">
        <v>46270.3</v>
      </c>
      <c r="Y12" s="236">
        <v>0</v>
      </c>
      <c r="Z12" s="236">
        <v>5911.3</v>
      </c>
      <c r="AA12" s="236">
        <v>19601</v>
      </c>
      <c r="AB12" s="236">
        <v>20758</v>
      </c>
      <c r="AC12" s="307"/>
      <c r="AD12" s="138"/>
    </row>
    <row r="13" spans="1:30" s="51" customFormat="1" ht="42" customHeight="1" x14ac:dyDescent="0.25">
      <c r="A13" s="153" t="s">
        <v>22</v>
      </c>
      <c r="B13" s="237" t="s">
        <v>477</v>
      </c>
      <c r="C13" s="153"/>
      <c r="D13" s="153"/>
      <c r="E13" s="153"/>
      <c r="F13" s="201">
        <v>30068.188000000002</v>
      </c>
      <c r="G13" s="201">
        <v>0</v>
      </c>
      <c r="H13" s="201">
        <v>0</v>
      </c>
      <c r="I13" s="201">
        <v>0</v>
      </c>
      <c r="J13" s="201">
        <v>27800</v>
      </c>
      <c r="K13" s="201">
        <v>0</v>
      </c>
      <c r="L13" s="201">
        <v>0</v>
      </c>
      <c r="M13" s="201">
        <v>0</v>
      </c>
      <c r="N13" s="201">
        <v>0</v>
      </c>
      <c r="O13" s="201">
        <v>0</v>
      </c>
      <c r="P13" s="201">
        <v>0</v>
      </c>
      <c r="Q13" s="201">
        <v>0</v>
      </c>
      <c r="R13" s="201">
        <v>14775.659</v>
      </c>
      <c r="S13" s="201">
        <v>0</v>
      </c>
      <c r="T13" s="201">
        <v>0</v>
      </c>
      <c r="U13" s="201">
        <v>0</v>
      </c>
      <c r="V13" s="201">
        <v>14775.659</v>
      </c>
      <c r="W13" s="201">
        <v>0</v>
      </c>
      <c r="X13" s="201">
        <v>6228</v>
      </c>
      <c r="Y13" s="201">
        <v>0</v>
      </c>
      <c r="Z13" s="201">
        <v>0</v>
      </c>
      <c r="AA13" s="201">
        <v>0</v>
      </c>
      <c r="AB13" s="201">
        <v>6228</v>
      </c>
      <c r="AC13" s="308"/>
      <c r="AD13" s="199"/>
    </row>
    <row r="14" spans="1:30" s="51" customFormat="1" ht="28.5" x14ac:dyDescent="0.25">
      <c r="A14" s="153" t="s">
        <v>6</v>
      </c>
      <c r="B14" s="209" t="s">
        <v>231</v>
      </c>
      <c r="C14" s="153"/>
      <c r="D14" s="153"/>
      <c r="E14" s="153"/>
      <c r="F14" s="200">
        <v>30068.188000000002</v>
      </c>
      <c r="G14" s="200">
        <v>0</v>
      </c>
      <c r="H14" s="200">
        <v>0</v>
      </c>
      <c r="I14" s="200">
        <v>0</v>
      </c>
      <c r="J14" s="200">
        <v>27800</v>
      </c>
      <c r="K14" s="200">
        <v>0</v>
      </c>
      <c r="L14" s="200">
        <v>0</v>
      </c>
      <c r="M14" s="200">
        <v>0</v>
      </c>
      <c r="N14" s="200">
        <v>0</v>
      </c>
      <c r="O14" s="200">
        <v>0</v>
      </c>
      <c r="P14" s="200">
        <v>0</v>
      </c>
      <c r="Q14" s="200">
        <v>0</v>
      </c>
      <c r="R14" s="200">
        <v>14775.659</v>
      </c>
      <c r="S14" s="200">
        <v>0</v>
      </c>
      <c r="T14" s="200">
        <v>0</v>
      </c>
      <c r="U14" s="200">
        <v>0</v>
      </c>
      <c r="V14" s="200">
        <v>14775.659</v>
      </c>
      <c r="W14" s="200">
        <v>0</v>
      </c>
      <c r="X14" s="200">
        <v>6228</v>
      </c>
      <c r="Y14" s="200">
        <v>0</v>
      </c>
      <c r="Z14" s="200">
        <v>0</v>
      </c>
      <c r="AA14" s="200">
        <v>0</v>
      </c>
      <c r="AB14" s="200">
        <v>6228</v>
      </c>
      <c r="AC14" s="309"/>
      <c r="AD14" s="200"/>
    </row>
    <row r="15" spans="1:30" ht="60" x14ac:dyDescent="0.25">
      <c r="A15" s="210">
        <v>1</v>
      </c>
      <c r="B15" s="211" t="s">
        <v>321</v>
      </c>
      <c r="C15" s="228" t="s">
        <v>478</v>
      </c>
      <c r="D15" s="228" t="s">
        <v>313</v>
      </c>
      <c r="E15" s="215" t="s">
        <v>323</v>
      </c>
      <c r="F15" s="225">
        <v>14991</v>
      </c>
      <c r="G15" s="214"/>
      <c r="H15" s="214"/>
      <c r="I15" s="214"/>
      <c r="J15" s="213">
        <v>13000</v>
      </c>
      <c r="K15" s="214"/>
      <c r="L15" s="214">
        <v>0</v>
      </c>
      <c r="M15" s="214"/>
      <c r="N15" s="214"/>
      <c r="O15" s="214"/>
      <c r="P15" s="214"/>
      <c r="Q15" s="214"/>
      <c r="R15" s="214">
        <v>9358.0349999999999</v>
      </c>
      <c r="S15" s="214"/>
      <c r="T15" s="238"/>
      <c r="U15" s="214"/>
      <c r="V15" s="220">
        <v>9358.0349999999999</v>
      </c>
      <c r="W15" s="214"/>
      <c r="X15" s="238">
        <v>641</v>
      </c>
      <c r="Y15" s="239"/>
      <c r="Z15" s="239"/>
      <c r="AA15" s="239"/>
      <c r="AB15" s="220">
        <v>641</v>
      </c>
      <c r="AC15" s="281"/>
      <c r="AD15" s="140"/>
    </row>
    <row r="16" spans="1:30" ht="60" x14ac:dyDescent="0.25">
      <c r="A16" s="210">
        <v>2</v>
      </c>
      <c r="B16" s="211" t="s">
        <v>324</v>
      </c>
      <c r="C16" s="228" t="s">
        <v>478</v>
      </c>
      <c r="D16" s="228" t="s">
        <v>322</v>
      </c>
      <c r="E16" s="215" t="s">
        <v>325</v>
      </c>
      <c r="F16" s="225">
        <v>4760</v>
      </c>
      <c r="G16" s="214"/>
      <c r="H16" s="214"/>
      <c r="I16" s="214"/>
      <c r="J16" s="213">
        <v>4500</v>
      </c>
      <c r="K16" s="214"/>
      <c r="L16" s="214">
        <v>0</v>
      </c>
      <c r="M16" s="214"/>
      <c r="N16" s="214"/>
      <c r="O16" s="214"/>
      <c r="P16" s="214"/>
      <c r="Q16" s="214"/>
      <c r="R16" s="214">
        <v>2317.6239999999998</v>
      </c>
      <c r="S16" s="214"/>
      <c r="T16" s="238"/>
      <c r="U16" s="214"/>
      <c r="V16" s="220">
        <v>2317.6239999999998</v>
      </c>
      <c r="W16" s="214"/>
      <c r="X16" s="214">
        <v>2182</v>
      </c>
      <c r="Y16" s="214"/>
      <c r="Z16" s="214"/>
      <c r="AA16" s="214"/>
      <c r="AB16" s="220">
        <v>2182</v>
      </c>
      <c r="AC16" s="281"/>
      <c r="AD16" s="140"/>
    </row>
    <row r="17" spans="1:31" ht="60" x14ac:dyDescent="0.25">
      <c r="A17" s="210">
        <v>3</v>
      </c>
      <c r="B17" s="211" t="s">
        <v>326</v>
      </c>
      <c r="C17" s="228" t="s">
        <v>478</v>
      </c>
      <c r="D17" s="228" t="s">
        <v>322</v>
      </c>
      <c r="E17" s="215" t="s">
        <v>327</v>
      </c>
      <c r="F17" s="240">
        <v>8817.1880000000001</v>
      </c>
      <c r="G17" s="214"/>
      <c r="H17" s="214"/>
      <c r="I17" s="214"/>
      <c r="J17" s="213">
        <v>8800</v>
      </c>
      <c r="K17" s="214"/>
      <c r="L17" s="214">
        <v>0</v>
      </c>
      <c r="M17" s="214"/>
      <c r="N17" s="214"/>
      <c r="O17" s="214"/>
      <c r="P17" s="214"/>
      <c r="Q17" s="214"/>
      <c r="R17" s="214">
        <v>3100</v>
      </c>
      <c r="S17" s="214"/>
      <c r="T17" s="238"/>
      <c r="U17" s="214"/>
      <c r="V17" s="220">
        <v>3100</v>
      </c>
      <c r="W17" s="214"/>
      <c r="X17" s="214">
        <v>1905</v>
      </c>
      <c r="Y17" s="214"/>
      <c r="Z17" s="214"/>
      <c r="AA17" s="214"/>
      <c r="AB17" s="220">
        <v>1905</v>
      </c>
      <c r="AC17" s="281"/>
      <c r="AD17"/>
      <c r="AE17"/>
    </row>
    <row r="18" spans="1:31" s="51" customFormat="1" ht="75" x14ac:dyDescent="0.25">
      <c r="A18" s="210"/>
      <c r="B18" s="273" t="s">
        <v>517</v>
      </c>
      <c r="C18" s="228" t="s">
        <v>193</v>
      </c>
      <c r="D18" s="228" t="s">
        <v>518</v>
      </c>
      <c r="E18" s="215" t="s">
        <v>519</v>
      </c>
      <c r="F18" s="274">
        <v>1500</v>
      </c>
      <c r="G18" s="214"/>
      <c r="H18" s="214"/>
      <c r="I18" s="214"/>
      <c r="J18" s="274">
        <v>1500</v>
      </c>
      <c r="K18" s="214"/>
      <c r="L18" s="214"/>
      <c r="M18" s="214"/>
      <c r="N18" s="214"/>
      <c r="O18" s="214"/>
      <c r="P18" s="214"/>
      <c r="Q18" s="214"/>
      <c r="R18" s="214">
        <v>0</v>
      </c>
      <c r="S18" s="214"/>
      <c r="T18" s="238"/>
      <c r="U18" s="214"/>
      <c r="V18" s="220"/>
      <c r="W18" s="214"/>
      <c r="X18" s="214">
        <v>1500</v>
      </c>
      <c r="Y18" s="214"/>
      <c r="Z18" s="214"/>
      <c r="AA18" s="214"/>
      <c r="AB18" s="274">
        <v>1500</v>
      </c>
      <c r="AC18" s="281"/>
      <c r="AD18"/>
      <c r="AE18"/>
    </row>
    <row r="19" spans="1:31" s="51" customFormat="1" ht="28.5" x14ac:dyDescent="0.25">
      <c r="A19" s="153" t="s">
        <v>8</v>
      </c>
      <c r="B19" s="241" t="s">
        <v>479</v>
      </c>
      <c r="C19" s="153"/>
      <c r="D19" s="153"/>
      <c r="E19" s="153"/>
      <c r="F19" s="199">
        <v>84948.187999999995</v>
      </c>
      <c r="G19" s="199">
        <v>0</v>
      </c>
      <c r="H19" s="199">
        <v>35091</v>
      </c>
      <c r="I19" s="199">
        <v>0</v>
      </c>
      <c r="J19" s="199">
        <v>27969</v>
      </c>
      <c r="K19" s="199">
        <v>0</v>
      </c>
      <c r="L19" s="199">
        <v>0</v>
      </c>
      <c r="M19" s="199">
        <v>0</v>
      </c>
      <c r="N19" s="199">
        <v>0</v>
      </c>
      <c r="O19" s="199">
        <v>0</v>
      </c>
      <c r="P19" s="199">
        <v>0</v>
      </c>
      <c r="Q19" s="199">
        <v>0</v>
      </c>
      <c r="R19" s="199">
        <v>41558.032500000001</v>
      </c>
      <c r="S19" s="199">
        <v>0</v>
      </c>
      <c r="T19" s="199">
        <v>24372</v>
      </c>
      <c r="U19" s="199">
        <v>0</v>
      </c>
      <c r="V19" s="199">
        <v>17186.032500000001</v>
      </c>
      <c r="W19" s="199">
        <v>0</v>
      </c>
      <c r="X19" s="201">
        <v>13230</v>
      </c>
      <c r="Y19" s="199">
        <v>0</v>
      </c>
      <c r="Z19" s="201">
        <v>1530</v>
      </c>
      <c r="AA19" s="201">
        <v>0</v>
      </c>
      <c r="AB19" s="201">
        <v>11700</v>
      </c>
      <c r="AC19" s="308"/>
      <c r="AE19" s="278"/>
    </row>
    <row r="20" spans="1:31" s="51" customFormat="1" ht="28.5" x14ac:dyDescent="0.25">
      <c r="A20" s="153" t="s">
        <v>6</v>
      </c>
      <c r="B20" s="209" t="s">
        <v>178</v>
      </c>
      <c r="C20" s="153"/>
      <c r="D20" s="153"/>
      <c r="E20" s="153"/>
      <c r="F20" s="200">
        <v>0</v>
      </c>
      <c r="G20" s="200">
        <v>0</v>
      </c>
      <c r="H20" s="200">
        <v>0</v>
      </c>
      <c r="I20" s="200">
        <v>0</v>
      </c>
      <c r="J20" s="200">
        <v>0</v>
      </c>
      <c r="K20" s="200">
        <v>0</v>
      </c>
      <c r="L20" s="200">
        <v>0</v>
      </c>
      <c r="M20" s="200">
        <v>0</v>
      </c>
      <c r="N20" s="200">
        <v>0</v>
      </c>
      <c r="O20" s="200">
        <v>0</v>
      </c>
      <c r="P20" s="200">
        <v>0</v>
      </c>
      <c r="Q20" s="200">
        <v>0</v>
      </c>
      <c r="R20" s="200">
        <v>4196</v>
      </c>
      <c r="S20" s="200">
        <v>0</v>
      </c>
      <c r="T20" s="201">
        <v>0</v>
      </c>
      <c r="U20" s="200">
        <v>0</v>
      </c>
      <c r="V20" s="200">
        <v>4196</v>
      </c>
      <c r="W20" s="200">
        <v>0</v>
      </c>
      <c r="X20" s="200">
        <v>1160</v>
      </c>
      <c r="Y20" s="200">
        <v>0</v>
      </c>
      <c r="Z20" s="200">
        <v>0</v>
      </c>
      <c r="AA20" s="200">
        <v>0</v>
      </c>
      <c r="AB20" s="200">
        <v>1160</v>
      </c>
      <c r="AC20" s="309"/>
    </row>
    <row r="21" spans="1:31" s="51" customFormat="1" ht="75" x14ac:dyDescent="0.25">
      <c r="A21" s="153"/>
      <c r="B21" s="242" t="s">
        <v>236</v>
      </c>
      <c r="C21" s="243" t="s">
        <v>126</v>
      </c>
      <c r="D21" s="243">
        <v>2025</v>
      </c>
      <c r="E21" s="212"/>
      <c r="F21" s="227"/>
      <c r="G21" s="244"/>
      <c r="H21" s="244"/>
      <c r="I21" s="244"/>
      <c r="J21" s="244"/>
      <c r="K21" s="244"/>
      <c r="L21" s="244"/>
      <c r="M21" s="244"/>
      <c r="N21" s="244"/>
      <c r="O21" s="244"/>
      <c r="P21" s="244"/>
      <c r="Q21" s="199"/>
      <c r="R21" s="214">
        <v>4196</v>
      </c>
      <c r="S21" s="199"/>
      <c r="T21" s="201"/>
      <c r="U21" s="199"/>
      <c r="V21" s="220">
        <v>4196</v>
      </c>
      <c r="W21" s="199"/>
      <c r="X21" s="214">
        <v>1160</v>
      </c>
      <c r="Y21" s="214"/>
      <c r="Z21" s="214"/>
      <c r="AA21" s="214"/>
      <c r="AB21" s="220">
        <v>1160</v>
      </c>
      <c r="AC21" s="308"/>
    </row>
    <row r="22" spans="1:31" ht="30" customHeight="1" x14ac:dyDescent="0.25">
      <c r="A22" s="153" t="s">
        <v>4</v>
      </c>
      <c r="B22" s="209" t="s">
        <v>231</v>
      </c>
      <c r="C22" s="153"/>
      <c r="D22" s="153"/>
      <c r="E22" s="153"/>
      <c r="F22" s="200">
        <v>84948.187999999995</v>
      </c>
      <c r="G22" s="200">
        <v>0</v>
      </c>
      <c r="H22" s="200">
        <v>35091</v>
      </c>
      <c r="I22" s="200">
        <v>0</v>
      </c>
      <c r="J22" s="200">
        <v>27969</v>
      </c>
      <c r="K22" s="200">
        <v>0</v>
      </c>
      <c r="L22" s="200">
        <v>0</v>
      </c>
      <c r="M22" s="200">
        <v>0</v>
      </c>
      <c r="N22" s="200">
        <v>0</v>
      </c>
      <c r="O22" s="200">
        <v>0</v>
      </c>
      <c r="P22" s="200">
        <v>0</v>
      </c>
      <c r="Q22" s="200">
        <v>0</v>
      </c>
      <c r="R22" s="200">
        <v>37362.032500000001</v>
      </c>
      <c r="S22" s="200">
        <v>0</v>
      </c>
      <c r="T22" s="200">
        <v>24372</v>
      </c>
      <c r="U22" s="200">
        <v>0</v>
      </c>
      <c r="V22" s="200">
        <v>12990.032500000001</v>
      </c>
      <c r="W22" s="200">
        <v>0</v>
      </c>
      <c r="X22" s="200">
        <v>12070</v>
      </c>
      <c r="Y22" s="200">
        <v>0</v>
      </c>
      <c r="Z22" s="200">
        <v>1530</v>
      </c>
      <c r="AA22" s="200">
        <v>0</v>
      </c>
      <c r="AB22" s="200">
        <v>10540</v>
      </c>
      <c r="AC22" s="309"/>
      <c r="AD22" s="51"/>
      <c r="AE22" s="51"/>
    </row>
    <row r="23" spans="1:31" ht="60" x14ac:dyDescent="0.25">
      <c r="A23" s="198">
        <v>1</v>
      </c>
      <c r="B23" s="211" t="s">
        <v>321</v>
      </c>
      <c r="C23" s="228" t="s">
        <v>193</v>
      </c>
      <c r="D23" s="228" t="s">
        <v>313</v>
      </c>
      <c r="E23" s="215" t="s">
        <v>323</v>
      </c>
      <c r="F23" s="225">
        <v>14991</v>
      </c>
      <c r="G23" s="225"/>
      <c r="H23" s="200"/>
      <c r="I23" s="200"/>
      <c r="J23" s="213">
        <v>3000</v>
      </c>
      <c r="K23" s="200"/>
      <c r="L23" s="200"/>
      <c r="M23" s="200"/>
      <c r="N23" s="200"/>
      <c r="O23" s="200"/>
      <c r="P23" s="200"/>
      <c r="Q23" s="200"/>
      <c r="R23" s="214">
        <v>1740.0325</v>
      </c>
      <c r="S23" s="200"/>
      <c r="T23" s="200"/>
      <c r="U23" s="200"/>
      <c r="V23" s="220">
        <v>1740.0325</v>
      </c>
      <c r="W23" s="200"/>
      <c r="X23" s="214">
        <v>679</v>
      </c>
      <c r="Y23" s="275"/>
      <c r="Z23" s="275"/>
      <c r="AA23" s="275"/>
      <c r="AB23" s="220">
        <v>679</v>
      </c>
      <c r="AC23" s="309"/>
      <c r="AD23" s="51"/>
      <c r="AE23" s="51"/>
    </row>
    <row r="24" spans="1:31" ht="75" x14ac:dyDescent="0.25">
      <c r="A24" s="210">
        <v>2</v>
      </c>
      <c r="B24" s="211" t="s">
        <v>482</v>
      </c>
      <c r="C24" s="228" t="s">
        <v>193</v>
      </c>
      <c r="D24" s="228" t="s">
        <v>313</v>
      </c>
      <c r="E24" s="217" t="s">
        <v>483</v>
      </c>
      <c r="F24" s="246">
        <v>3700</v>
      </c>
      <c r="G24" s="246"/>
      <c r="H24" s="200"/>
      <c r="I24" s="200"/>
      <c r="J24" s="246">
        <v>3700</v>
      </c>
      <c r="K24" s="200"/>
      <c r="L24" s="200"/>
      <c r="M24" s="200"/>
      <c r="N24" s="200"/>
      <c r="O24" s="200"/>
      <c r="P24" s="200"/>
      <c r="Q24" s="200"/>
      <c r="R24" s="214">
        <v>3500</v>
      </c>
      <c r="S24" s="200"/>
      <c r="T24" s="200"/>
      <c r="U24" s="200"/>
      <c r="V24" s="220">
        <v>3500</v>
      </c>
      <c r="W24" s="200"/>
      <c r="X24" s="214">
        <v>154</v>
      </c>
      <c r="Y24" s="275"/>
      <c r="Z24" s="275"/>
      <c r="AA24" s="275"/>
      <c r="AB24" s="220">
        <v>154</v>
      </c>
      <c r="AC24" s="309"/>
      <c r="AD24" s="51"/>
      <c r="AE24" s="51"/>
    </row>
    <row r="25" spans="1:31" ht="60" x14ac:dyDescent="0.25">
      <c r="A25" s="210">
        <v>3</v>
      </c>
      <c r="B25" s="211" t="s">
        <v>486</v>
      </c>
      <c r="C25" s="228" t="s">
        <v>193</v>
      </c>
      <c r="D25" s="228" t="s">
        <v>484</v>
      </c>
      <c r="E25" s="215" t="s">
        <v>520</v>
      </c>
      <c r="F25" s="248">
        <v>1550</v>
      </c>
      <c r="G25" s="248"/>
      <c r="H25" s="200"/>
      <c r="I25" s="200"/>
      <c r="J25" s="248">
        <v>1550</v>
      </c>
      <c r="K25" s="200"/>
      <c r="L25" s="200"/>
      <c r="M25" s="200"/>
      <c r="N25" s="200"/>
      <c r="O25" s="200"/>
      <c r="P25" s="200"/>
      <c r="Q25" s="200"/>
      <c r="R25" s="214">
        <v>1030</v>
      </c>
      <c r="S25" s="200"/>
      <c r="T25" s="200"/>
      <c r="U25" s="200"/>
      <c r="V25" s="220">
        <v>1030</v>
      </c>
      <c r="W25" s="200"/>
      <c r="X25" s="214">
        <v>100</v>
      </c>
      <c r="Y25" s="275"/>
      <c r="Z25" s="275"/>
      <c r="AA25" s="275"/>
      <c r="AB25" s="220">
        <v>100</v>
      </c>
      <c r="AC25" s="309"/>
      <c r="AD25" s="51"/>
      <c r="AE25" s="51"/>
    </row>
    <row r="26" spans="1:31" ht="30" x14ac:dyDescent="0.25">
      <c r="A26" s="210">
        <v>4</v>
      </c>
      <c r="B26" s="211" t="s">
        <v>333</v>
      </c>
      <c r="C26" s="217" t="s">
        <v>305</v>
      </c>
      <c r="D26" s="228" t="s">
        <v>328</v>
      </c>
      <c r="E26" s="245" t="s">
        <v>334</v>
      </c>
      <c r="F26" s="246">
        <v>37700</v>
      </c>
      <c r="G26" s="218"/>
      <c r="H26" s="218">
        <v>29923</v>
      </c>
      <c r="I26" s="218"/>
      <c r="J26" s="246">
        <v>3800</v>
      </c>
      <c r="K26" s="218"/>
      <c r="L26" s="218"/>
      <c r="M26" s="218"/>
      <c r="N26" s="218"/>
      <c r="O26" s="218"/>
      <c r="P26" s="218"/>
      <c r="Q26" s="218"/>
      <c r="R26" s="214">
        <v>22834</v>
      </c>
      <c r="S26" s="199"/>
      <c r="T26" s="247">
        <v>20734</v>
      </c>
      <c r="U26" s="199"/>
      <c r="V26" s="240">
        <v>2100</v>
      </c>
      <c r="W26" s="199"/>
      <c r="X26" s="214">
        <v>1700</v>
      </c>
      <c r="Y26" s="214"/>
      <c r="Z26" s="214"/>
      <c r="AA26" s="214"/>
      <c r="AB26" s="220">
        <v>1700</v>
      </c>
      <c r="AC26" s="281"/>
      <c r="AD26"/>
      <c r="AE26"/>
    </row>
    <row r="27" spans="1:31" ht="42" customHeight="1" x14ac:dyDescent="0.25">
      <c r="A27" s="210">
        <v>5</v>
      </c>
      <c r="B27" s="221" t="s">
        <v>480</v>
      </c>
      <c r="C27" s="217" t="s">
        <v>309</v>
      </c>
      <c r="D27" s="217" t="s">
        <v>322</v>
      </c>
      <c r="E27" s="217" t="s">
        <v>481</v>
      </c>
      <c r="F27" s="246">
        <v>8400</v>
      </c>
      <c r="G27" s="224"/>
      <c r="H27" s="224">
        <v>5000</v>
      </c>
      <c r="I27" s="218"/>
      <c r="J27" s="246">
        <v>2500</v>
      </c>
      <c r="K27" s="218"/>
      <c r="L27" s="218"/>
      <c r="M27" s="218"/>
      <c r="N27" s="218"/>
      <c r="O27" s="218"/>
      <c r="P27" s="218"/>
      <c r="Q27" s="218"/>
      <c r="R27" s="214">
        <v>4840</v>
      </c>
      <c r="S27" s="218"/>
      <c r="T27" s="247">
        <v>3470</v>
      </c>
      <c r="U27" s="218"/>
      <c r="V27" s="240">
        <v>1370</v>
      </c>
      <c r="W27" s="218"/>
      <c r="X27" s="247">
        <v>2660</v>
      </c>
      <c r="Y27" s="218"/>
      <c r="Z27" s="218">
        <v>1530</v>
      </c>
      <c r="AA27" s="218"/>
      <c r="AB27" s="240">
        <v>1130</v>
      </c>
      <c r="AC27" s="281"/>
      <c r="AD27"/>
      <c r="AE27"/>
    </row>
    <row r="28" spans="1:31" ht="32.25" customHeight="1" x14ac:dyDescent="0.25">
      <c r="A28" s="210">
        <v>6</v>
      </c>
      <c r="B28" s="221" t="s">
        <v>521</v>
      </c>
      <c r="C28" s="276" t="s">
        <v>55</v>
      </c>
      <c r="D28" s="217" t="s">
        <v>522</v>
      </c>
      <c r="E28" s="217" t="s">
        <v>523</v>
      </c>
      <c r="F28" s="246">
        <v>190</v>
      </c>
      <c r="G28" s="224"/>
      <c r="H28" s="224">
        <v>168</v>
      </c>
      <c r="I28" s="218"/>
      <c r="J28" s="246">
        <v>24</v>
      </c>
      <c r="K28" s="218"/>
      <c r="L28" s="218"/>
      <c r="M28" s="218"/>
      <c r="N28" s="218"/>
      <c r="O28" s="218"/>
      <c r="P28" s="218"/>
      <c r="Q28" s="218"/>
      <c r="R28" s="214">
        <v>168</v>
      </c>
      <c r="S28" s="218"/>
      <c r="T28" s="247">
        <v>168</v>
      </c>
      <c r="U28" s="218"/>
      <c r="V28" s="218"/>
      <c r="W28" s="218"/>
      <c r="X28" s="219">
        <v>23.623999999999999</v>
      </c>
      <c r="Y28" s="218"/>
      <c r="Z28" s="218"/>
      <c r="AA28" s="218"/>
      <c r="AB28" s="277">
        <v>23.623999999999999</v>
      </c>
      <c r="AC28" s="281"/>
      <c r="AD28"/>
      <c r="AE28"/>
    </row>
    <row r="29" spans="1:31" s="51" customFormat="1" ht="60" x14ac:dyDescent="0.25">
      <c r="A29" s="210">
        <v>7</v>
      </c>
      <c r="B29" s="211" t="s">
        <v>326</v>
      </c>
      <c r="C29" s="228" t="s">
        <v>193</v>
      </c>
      <c r="D29" s="228" t="s">
        <v>322</v>
      </c>
      <c r="E29" s="215" t="s">
        <v>327</v>
      </c>
      <c r="F29" s="240">
        <v>8817.1880000000001</v>
      </c>
      <c r="G29" s="224"/>
      <c r="H29" s="224"/>
      <c r="I29" s="218"/>
      <c r="J29" s="213">
        <v>3795</v>
      </c>
      <c r="K29" s="218"/>
      <c r="L29" s="218"/>
      <c r="M29" s="218"/>
      <c r="N29" s="218"/>
      <c r="O29" s="218"/>
      <c r="P29" s="218"/>
      <c r="Q29" s="218"/>
      <c r="R29" s="214">
        <v>0</v>
      </c>
      <c r="S29" s="218"/>
      <c r="T29" s="247"/>
      <c r="U29" s="218"/>
      <c r="V29" s="220"/>
      <c r="W29" s="218"/>
      <c r="X29" s="247">
        <v>2540</v>
      </c>
      <c r="Y29" s="218"/>
      <c r="Z29" s="218"/>
      <c r="AA29" s="218"/>
      <c r="AB29" s="220">
        <v>2540</v>
      </c>
      <c r="AC29" s="281"/>
      <c r="AD29"/>
      <c r="AE29"/>
    </row>
    <row r="30" spans="1:31" s="51" customFormat="1" ht="60" x14ac:dyDescent="0.25">
      <c r="A30" s="210">
        <v>8</v>
      </c>
      <c r="B30" s="211" t="s">
        <v>524</v>
      </c>
      <c r="C30" s="228" t="s">
        <v>193</v>
      </c>
      <c r="D30" s="228" t="s">
        <v>484</v>
      </c>
      <c r="E30" s="215" t="s">
        <v>485</v>
      </c>
      <c r="F30" s="240">
        <v>4900</v>
      </c>
      <c r="G30" s="224"/>
      <c r="H30" s="224"/>
      <c r="I30" s="218"/>
      <c r="J30" s="213">
        <v>4900</v>
      </c>
      <c r="K30" s="218"/>
      <c r="L30" s="218"/>
      <c r="M30" s="218"/>
      <c r="N30" s="218"/>
      <c r="O30" s="218"/>
      <c r="P30" s="218"/>
      <c r="Q30" s="218"/>
      <c r="R30" s="214">
        <v>3250</v>
      </c>
      <c r="S30" s="218"/>
      <c r="T30" s="247"/>
      <c r="U30" s="218"/>
      <c r="V30" s="220">
        <v>3250</v>
      </c>
      <c r="W30" s="218"/>
      <c r="X30" s="247">
        <v>1400</v>
      </c>
      <c r="Y30" s="218"/>
      <c r="Z30" s="218"/>
      <c r="AA30" s="218"/>
      <c r="AB30" s="220">
        <v>1400</v>
      </c>
      <c r="AC30" s="281"/>
      <c r="AD30"/>
      <c r="AE30"/>
    </row>
    <row r="31" spans="1:31" ht="60" x14ac:dyDescent="0.25">
      <c r="A31" s="210">
        <v>9</v>
      </c>
      <c r="B31" s="211" t="s">
        <v>525</v>
      </c>
      <c r="C31" s="228" t="s">
        <v>193</v>
      </c>
      <c r="D31" s="228" t="s">
        <v>526</v>
      </c>
      <c r="E31" s="215" t="s">
        <v>527</v>
      </c>
      <c r="F31" s="248">
        <v>4700</v>
      </c>
      <c r="G31" s="224"/>
      <c r="H31" s="224"/>
      <c r="I31" s="218"/>
      <c r="J31" s="248">
        <v>4700</v>
      </c>
      <c r="K31" s="218"/>
      <c r="L31" s="218"/>
      <c r="M31" s="218"/>
      <c r="N31" s="218"/>
      <c r="O31" s="218"/>
      <c r="P31" s="218"/>
      <c r="Q31" s="218"/>
      <c r="R31" s="214">
        <v>0</v>
      </c>
      <c r="S31" s="218"/>
      <c r="T31" s="247"/>
      <c r="U31" s="218"/>
      <c r="V31" s="220"/>
      <c r="W31" s="218"/>
      <c r="X31" s="247">
        <v>2813.3760000000002</v>
      </c>
      <c r="Y31" s="218"/>
      <c r="Z31" s="218"/>
      <c r="AA31" s="218"/>
      <c r="AB31" s="220">
        <v>2813.3760000000002</v>
      </c>
      <c r="AC31" s="281"/>
      <c r="AD31"/>
      <c r="AE31"/>
    </row>
    <row r="32" spans="1:31" ht="28.5" x14ac:dyDescent="0.25">
      <c r="A32" s="153" t="s">
        <v>1</v>
      </c>
      <c r="B32" s="241" t="s">
        <v>488</v>
      </c>
      <c r="C32" s="153"/>
      <c r="D32" s="153"/>
      <c r="E32" s="153"/>
      <c r="F32" s="201">
        <v>169233.27900000001</v>
      </c>
      <c r="G32" s="201">
        <v>0</v>
      </c>
      <c r="H32" s="201">
        <v>0</v>
      </c>
      <c r="I32" s="201">
        <v>48050</v>
      </c>
      <c r="J32" s="201">
        <v>2500</v>
      </c>
      <c r="K32" s="201">
        <v>0</v>
      </c>
      <c r="L32" s="201">
        <v>0</v>
      </c>
      <c r="M32" s="201">
        <v>0</v>
      </c>
      <c r="N32" s="201">
        <v>0</v>
      </c>
      <c r="O32" s="201">
        <v>0</v>
      </c>
      <c r="P32" s="201">
        <v>0</v>
      </c>
      <c r="Q32" s="201">
        <v>0</v>
      </c>
      <c r="R32" s="201">
        <v>34931</v>
      </c>
      <c r="S32" s="201">
        <v>0</v>
      </c>
      <c r="T32" s="201">
        <v>0</v>
      </c>
      <c r="U32" s="201">
        <v>32731</v>
      </c>
      <c r="V32" s="201">
        <v>2200</v>
      </c>
      <c r="W32" s="201">
        <v>0</v>
      </c>
      <c r="X32" s="201">
        <v>19601</v>
      </c>
      <c r="Y32" s="201">
        <v>0</v>
      </c>
      <c r="Z32" s="201">
        <v>0</v>
      </c>
      <c r="AA32" s="201">
        <v>19601</v>
      </c>
      <c r="AB32" s="201">
        <v>0</v>
      </c>
      <c r="AC32" s="307"/>
      <c r="AD32" s="51"/>
      <c r="AE32" s="51"/>
    </row>
    <row r="33" spans="1:30" ht="28.5" x14ac:dyDescent="0.25">
      <c r="A33" s="153" t="s">
        <v>6</v>
      </c>
      <c r="B33" s="209" t="s">
        <v>231</v>
      </c>
      <c r="C33" s="153"/>
      <c r="D33" s="153"/>
      <c r="E33" s="153"/>
      <c r="F33" s="200">
        <v>169233.27900000001</v>
      </c>
      <c r="G33" s="200">
        <v>0</v>
      </c>
      <c r="H33" s="200">
        <v>0</v>
      </c>
      <c r="I33" s="200">
        <v>48050</v>
      </c>
      <c r="J33" s="200">
        <v>2500</v>
      </c>
      <c r="K33" s="200">
        <v>0</v>
      </c>
      <c r="L33" s="200">
        <v>0</v>
      </c>
      <c r="M33" s="200">
        <v>0</v>
      </c>
      <c r="N33" s="200">
        <v>0</v>
      </c>
      <c r="O33" s="200">
        <v>0</v>
      </c>
      <c r="P33" s="200">
        <v>0</v>
      </c>
      <c r="Q33" s="200">
        <v>0</v>
      </c>
      <c r="R33" s="200">
        <v>34931</v>
      </c>
      <c r="S33" s="200">
        <v>0</v>
      </c>
      <c r="T33" s="200">
        <v>0</v>
      </c>
      <c r="U33" s="200">
        <v>32731</v>
      </c>
      <c r="V33" s="200">
        <v>2200</v>
      </c>
      <c r="W33" s="200">
        <v>0</v>
      </c>
      <c r="X33" s="200">
        <v>13101</v>
      </c>
      <c r="Y33" s="200">
        <v>0</v>
      </c>
      <c r="Z33" s="200">
        <v>0</v>
      </c>
      <c r="AA33" s="200">
        <v>13101</v>
      </c>
      <c r="AB33" s="200">
        <v>0</v>
      </c>
      <c r="AC33" s="309"/>
      <c r="AD33" s="141"/>
    </row>
    <row r="34" spans="1:30" ht="32.25" customHeight="1" x14ac:dyDescent="0.25">
      <c r="A34" s="210">
        <v>1</v>
      </c>
      <c r="B34" s="221" t="s">
        <v>528</v>
      </c>
      <c r="C34" s="217" t="s">
        <v>478</v>
      </c>
      <c r="D34" s="228" t="s">
        <v>331</v>
      </c>
      <c r="E34" s="215" t="s">
        <v>332</v>
      </c>
      <c r="F34" s="248">
        <v>148283.27900000001</v>
      </c>
      <c r="G34" s="224"/>
      <c r="H34" s="224"/>
      <c r="I34" s="218">
        <v>32100</v>
      </c>
      <c r="J34" s="248"/>
      <c r="K34" s="218"/>
      <c r="L34" s="218"/>
      <c r="M34" s="218"/>
      <c r="N34" s="218"/>
      <c r="O34" s="218"/>
      <c r="P34" s="218"/>
      <c r="Q34" s="218"/>
      <c r="R34" s="214">
        <v>21201</v>
      </c>
      <c r="S34" s="218"/>
      <c r="T34" s="247"/>
      <c r="U34" s="218">
        <v>21201</v>
      </c>
      <c r="V34" s="218"/>
      <c r="W34" s="218"/>
      <c r="X34" s="247">
        <v>8799</v>
      </c>
      <c r="Y34" s="218"/>
      <c r="Z34" s="218"/>
      <c r="AA34" s="213">
        <v>8799</v>
      </c>
      <c r="AB34" s="218"/>
      <c r="AC34" s="281"/>
      <c r="AD34" s="141"/>
    </row>
    <row r="35" spans="1:30" ht="60" x14ac:dyDescent="0.25">
      <c r="A35" s="210">
        <v>2</v>
      </c>
      <c r="B35" s="211" t="s">
        <v>316</v>
      </c>
      <c r="C35" s="217" t="s">
        <v>317</v>
      </c>
      <c r="D35" s="228" t="s">
        <v>313</v>
      </c>
      <c r="E35" s="215" t="s">
        <v>318</v>
      </c>
      <c r="F35" s="213">
        <v>2000</v>
      </c>
      <c r="G35" s="213"/>
      <c r="H35" s="224"/>
      <c r="I35" s="213">
        <v>1650</v>
      </c>
      <c r="J35" s="248"/>
      <c r="K35" s="218"/>
      <c r="L35" s="218"/>
      <c r="M35" s="218"/>
      <c r="N35" s="218"/>
      <c r="O35" s="218"/>
      <c r="P35" s="218"/>
      <c r="Q35" s="218"/>
      <c r="R35" s="214">
        <v>1480</v>
      </c>
      <c r="S35" s="218"/>
      <c r="T35" s="247"/>
      <c r="U35" s="220">
        <v>1480</v>
      </c>
      <c r="V35" s="218"/>
      <c r="W35" s="218"/>
      <c r="X35" s="247">
        <v>170</v>
      </c>
      <c r="Y35" s="218"/>
      <c r="Z35" s="218"/>
      <c r="AA35" s="220">
        <v>170</v>
      </c>
      <c r="AB35" s="218"/>
      <c r="AC35" s="281"/>
      <c r="AD35" s="141"/>
    </row>
    <row r="36" spans="1:30" s="51" customFormat="1" ht="45" x14ac:dyDescent="0.25">
      <c r="A36" s="210">
        <v>3</v>
      </c>
      <c r="B36" s="211" t="s">
        <v>489</v>
      </c>
      <c r="C36" s="217" t="s">
        <v>312</v>
      </c>
      <c r="D36" s="228" t="s">
        <v>313</v>
      </c>
      <c r="E36" s="215" t="s">
        <v>314</v>
      </c>
      <c r="F36" s="225">
        <v>4950</v>
      </c>
      <c r="G36" s="225"/>
      <c r="H36" s="224"/>
      <c r="I36" s="213">
        <v>2400</v>
      </c>
      <c r="J36" s="248">
        <v>2500</v>
      </c>
      <c r="K36" s="218"/>
      <c r="L36" s="218"/>
      <c r="M36" s="218"/>
      <c r="N36" s="218"/>
      <c r="O36" s="218"/>
      <c r="P36" s="218"/>
      <c r="Q36" s="218"/>
      <c r="R36" s="214">
        <v>4200</v>
      </c>
      <c r="S36" s="218"/>
      <c r="T36" s="247"/>
      <c r="U36" s="218">
        <v>2000</v>
      </c>
      <c r="V36" s="218">
        <v>2200</v>
      </c>
      <c r="W36" s="218"/>
      <c r="X36" s="247">
        <v>400</v>
      </c>
      <c r="Y36" s="218"/>
      <c r="Z36" s="218"/>
      <c r="AA36" s="218">
        <v>400</v>
      </c>
      <c r="AB36" s="218"/>
      <c r="AC36" s="281"/>
      <c r="AD36" s="200"/>
    </row>
    <row r="37" spans="1:30" s="51" customFormat="1" ht="32.25" customHeight="1" x14ac:dyDescent="0.25">
      <c r="A37" s="210">
        <v>4</v>
      </c>
      <c r="B37" s="211" t="s">
        <v>490</v>
      </c>
      <c r="C37" s="217" t="s">
        <v>330</v>
      </c>
      <c r="D37" s="228" t="s">
        <v>313</v>
      </c>
      <c r="E37" s="215" t="s">
        <v>491</v>
      </c>
      <c r="F37" s="225">
        <v>2000</v>
      </c>
      <c r="G37" s="225"/>
      <c r="H37" s="224"/>
      <c r="I37" s="213">
        <v>1900</v>
      </c>
      <c r="J37" s="248"/>
      <c r="K37" s="218"/>
      <c r="L37" s="218"/>
      <c r="M37" s="218"/>
      <c r="N37" s="218"/>
      <c r="O37" s="218"/>
      <c r="P37" s="218"/>
      <c r="Q37" s="218"/>
      <c r="R37" s="214">
        <v>550</v>
      </c>
      <c r="S37" s="218"/>
      <c r="T37" s="247"/>
      <c r="U37" s="218">
        <v>550</v>
      </c>
      <c r="V37" s="218"/>
      <c r="W37" s="218"/>
      <c r="X37" s="247">
        <v>1232</v>
      </c>
      <c r="Y37" s="218"/>
      <c r="Z37" s="218"/>
      <c r="AA37" s="220">
        <v>1232</v>
      </c>
      <c r="AB37" s="218"/>
      <c r="AC37" s="281"/>
      <c r="AD37" s="124"/>
    </row>
    <row r="38" spans="1:30" ht="33.75" customHeight="1" x14ac:dyDescent="0.25">
      <c r="A38" s="210">
        <v>5</v>
      </c>
      <c r="B38" s="211" t="s">
        <v>492</v>
      </c>
      <c r="C38" s="217" t="s">
        <v>478</v>
      </c>
      <c r="D38" s="228" t="s">
        <v>331</v>
      </c>
      <c r="E38" s="215" t="s">
        <v>329</v>
      </c>
      <c r="F38" s="225">
        <v>12000</v>
      </c>
      <c r="G38" s="225"/>
      <c r="H38" s="224"/>
      <c r="I38" s="213">
        <v>10000</v>
      </c>
      <c r="J38" s="248"/>
      <c r="K38" s="218"/>
      <c r="L38" s="218"/>
      <c r="M38" s="218"/>
      <c r="N38" s="218"/>
      <c r="O38" s="218"/>
      <c r="P38" s="218"/>
      <c r="Q38" s="218"/>
      <c r="R38" s="214">
        <v>7500</v>
      </c>
      <c r="S38" s="218"/>
      <c r="T38" s="247"/>
      <c r="U38" s="218">
        <v>7500</v>
      </c>
      <c r="V38" s="218"/>
      <c r="W38" s="218"/>
      <c r="X38" s="247">
        <v>2500</v>
      </c>
      <c r="Y38" s="218"/>
      <c r="Z38" s="218"/>
      <c r="AA38" s="218">
        <v>2500</v>
      </c>
      <c r="AB38" s="218"/>
      <c r="AC38" s="281"/>
    </row>
    <row r="39" spans="1:30" s="51" customFormat="1" ht="28.5" x14ac:dyDescent="0.25">
      <c r="A39" s="153" t="s">
        <v>4</v>
      </c>
      <c r="B39" s="209" t="s">
        <v>178</v>
      </c>
      <c r="C39" s="153"/>
      <c r="D39" s="153"/>
      <c r="E39" s="153"/>
      <c r="F39" s="200">
        <v>0</v>
      </c>
      <c r="G39" s="200">
        <v>0</v>
      </c>
      <c r="H39" s="200">
        <v>0</v>
      </c>
      <c r="I39" s="200">
        <v>0</v>
      </c>
      <c r="J39" s="200">
        <v>0</v>
      </c>
      <c r="K39" s="200">
        <v>0</v>
      </c>
      <c r="L39" s="200">
        <v>0</v>
      </c>
      <c r="M39" s="200">
        <v>0</v>
      </c>
      <c r="N39" s="200">
        <v>0</v>
      </c>
      <c r="O39" s="200">
        <v>0</v>
      </c>
      <c r="P39" s="200">
        <v>0</v>
      </c>
      <c r="Q39" s="200">
        <v>0</v>
      </c>
      <c r="R39" s="200">
        <v>0</v>
      </c>
      <c r="S39" s="200">
        <v>0</v>
      </c>
      <c r="T39" s="201">
        <v>0</v>
      </c>
      <c r="U39" s="200">
        <v>0</v>
      </c>
      <c r="V39" s="200">
        <v>0</v>
      </c>
      <c r="W39" s="200">
        <v>0</v>
      </c>
      <c r="X39" s="200">
        <v>6500</v>
      </c>
      <c r="Y39" s="200">
        <v>0</v>
      </c>
      <c r="Z39" s="200">
        <v>0</v>
      </c>
      <c r="AA39" s="200">
        <v>6500</v>
      </c>
      <c r="AB39" s="200">
        <v>0</v>
      </c>
      <c r="AC39" s="309"/>
      <c r="AD39" s="201"/>
    </row>
    <row r="40" spans="1:30" s="51" customFormat="1" ht="114.75" x14ac:dyDescent="0.25">
      <c r="A40" s="153"/>
      <c r="B40" s="249" t="s">
        <v>493</v>
      </c>
      <c r="C40" s="243" t="s">
        <v>126</v>
      </c>
      <c r="D40" s="243">
        <v>2025</v>
      </c>
      <c r="E40" s="212"/>
      <c r="F40" s="227"/>
      <c r="G40" s="244"/>
      <c r="H40" s="244"/>
      <c r="I40" s="244"/>
      <c r="J40" s="244"/>
      <c r="K40" s="244"/>
      <c r="L40" s="244"/>
      <c r="M40" s="244"/>
      <c r="N40" s="244"/>
      <c r="O40" s="244"/>
      <c r="P40" s="244"/>
      <c r="Q40" s="199"/>
      <c r="R40" s="214">
        <v>0</v>
      </c>
      <c r="S40" s="199"/>
      <c r="T40" s="201"/>
      <c r="U40" s="199"/>
      <c r="V40" s="220"/>
      <c r="W40" s="199"/>
      <c r="X40" s="214">
        <v>1500</v>
      </c>
      <c r="Y40" s="214"/>
      <c r="Z40" s="214"/>
      <c r="AA40" s="214">
        <v>1500</v>
      </c>
      <c r="AB40" s="220"/>
      <c r="AC40" s="308"/>
      <c r="AD40" s="201"/>
    </row>
    <row r="41" spans="1:30" s="51" customFormat="1" ht="140.25" x14ac:dyDescent="0.25">
      <c r="A41"/>
      <c r="B41" s="249" t="s">
        <v>494</v>
      </c>
      <c r="C41" s="243" t="s">
        <v>126</v>
      </c>
      <c r="D41" s="243">
        <v>2025</v>
      </c>
      <c r="E41" s="212"/>
      <c r="F41" s="227"/>
      <c r="G41" s="244" t="e">
        <v>#NAME?</v>
      </c>
      <c r="H41" s="244"/>
      <c r="I41" s="244"/>
      <c r="J41" s="244"/>
      <c r="K41" s="244"/>
      <c r="L41" s="244"/>
      <c r="M41" s="244"/>
      <c r="N41" s="244"/>
      <c r="O41" s="244"/>
      <c r="P41" s="244"/>
      <c r="Q41" s="199"/>
      <c r="R41" s="214">
        <v>0</v>
      </c>
      <c r="S41" s="199"/>
      <c r="T41" s="201"/>
      <c r="U41" s="199"/>
      <c r="V41" s="220"/>
      <c r="W41" s="199"/>
      <c r="X41" s="214">
        <v>5000</v>
      </c>
      <c r="Y41" s="214"/>
      <c r="Z41" s="214"/>
      <c r="AA41" s="214">
        <v>5000</v>
      </c>
      <c r="AB41" s="220"/>
      <c r="AC41" s="284"/>
      <c r="AD41" s="200"/>
    </row>
    <row r="42" spans="1:30" ht="63.75" x14ac:dyDescent="0.25">
      <c r="A42" s="153" t="s">
        <v>235</v>
      </c>
      <c r="B42" s="250" t="s">
        <v>495</v>
      </c>
      <c r="C42" s="153"/>
      <c r="D42" s="153"/>
      <c r="E42" s="153"/>
      <c r="F42" s="201">
        <v>45540</v>
      </c>
      <c r="G42" s="201">
        <v>0</v>
      </c>
      <c r="H42" s="201">
        <v>36420</v>
      </c>
      <c r="I42" s="201">
        <v>0</v>
      </c>
      <c r="J42" s="201">
        <v>3780</v>
      </c>
      <c r="K42" s="201">
        <v>0</v>
      </c>
      <c r="L42" s="201">
        <v>0</v>
      </c>
      <c r="M42" s="201">
        <v>0</v>
      </c>
      <c r="N42" s="201">
        <v>0</v>
      </c>
      <c r="O42" s="201">
        <v>0</v>
      </c>
      <c r="P42" s="201">
        <v>0</v>
      </c>
      <c r="Q42" s="201">
        <v>0</v>
      </c>
      <c r="R42" s="201">
        <v>28783.7</v>
      </c>
      <c r="S42" s="201">
        <v>0</v>
      </c>
      <c r="T42" s="201">
        <v>26484.7</v>
      </c>
      <c r="U42" s="201">
        <v>0</v>
      </c>
      <c r="V42" s="201">
        <v>2299</v>
      </c>
      <c r="W42" s="201">
        <v>0</v>
      </c>
      <c r="X42" s="201">
        <v>4080.3</v>
      </c>
      <c r="Y42" s="201">
        <v>0</v>
      </c>
      <c r="Z42" s="201">
        <v>2380.3000000000002</v>
      </c>
      <c r="AA42" s="201">
        <v>0</v>
      </c>
      <c r="AB42" s="201">
        <v>1700</v>
      </c>
      <c r="AC42" s="307"/>
      <c r="AD42" s="141"/>
    </row>
    <row r="43" spans="1:30" s="51" customFormat="1" ht="38.25" x14ac:dyDescent="0.25">
      <c r="A43" s="153" t="s">
        <v>6</v>
      </c>
      <c r="B43" s="250" t="s">
        <v>496</v>
      </c>
      <c r="C43" s="153"/>
      <c r="D43" s="153"/>
      <c r="E43" s="153"/>
      <c r="F43" s="201">
        <v>2400</v>
      </c>
      <c r="G43" s="201">
        <v>0</v>
      </c>
      <c r="H43" s="201">
        <v>2267</v>
      </c>
      <c r="I43" s="201">
        <v>0</v>
      </c>
      <c r="J43" s="201">
        <v>0</v>
      </c>
      <c r="K43" s="201">
        <v>0</v>
      </c>
      <c r="L43" s="201">
        <v>0</v>
      </c>
      <c r="M43" s="201">
        <v>0</v>
      </c>
      <c r="N43" s="201">
        <v>0</v>
      </c>
      <c r="O43" s="201">
        <v>0</v>
      </c>
      <c r="P43" s="201">
        <v>0</v>
      </c>
      <c r="Q43" s="201">
        <v>0</v>
      </c>
      <c r="R43" s="201">
        <v>2697</v>
      </c>
      <c r="S43" s="201">
        <v>0</v>
      </c>
      <c r="T43" s="201">
        <v>2678</v>
      </c>
      <c r="U43" s="201">
        <v>0</v>
      </c>
      <c r="V43" s="201">
        <v>19</v>
      </c>
      <c r="W43" s="201">
        <v>0</v>
      </c>
      <c r="X43" s="201">
        <v>1549</v>
      </c>
      <c r="Y43" s="201">
        <v>0</v>
      </c>
      <c r="Z43" s="201">
        <v>1549</v>
      </c>
      <c r="AA43" s="201">
        <v>0</v>
      </c>
      <c r="AB43" s="201"/>
      <c r="AC43" s="307"/>
      <c r="AD43" s="142"/>
    </row>
    <row r="44" spans="1:30" x14ac:dyDescent="0.25">
      <c r="A44" s="153">
        <v>1</v>
      </c>
      <c r="B44" s="209" t="s">
        <v>89</v>
      </c>
      <c r="C44" s="153"/>
      <c r="D44" s="153"/>
      <c r="E44" s="153"/>
      <c r="F44" s="200">
        <v>2400</v>
      </c>
      <c r="G44" s="200">
        <v>0</v>
      </c>
      <c r="H44" s="200">
        <v>2267</v>
      </c>
      <c r="I44" s="200">
        <v>0</v>
      </c>
      <c r="J44" s="200">
        <v>0</v>
      </c>
      <c r="K44" s="200"/>
      <c r="L44" s="200"/>
      <c r="M44" s="200"/>
      <c r="N44" s="200"/>
      <c r="O44" s="200"/>
      <c r="P44" s="200"/>
      <c r="Q44" s="200"/>
      <c r="R44" s="200">
        <v>1546</v>
      </c>
      <c r="S44" s="200">
        <v>0</v>
      </c>
      <c r="T44" s="200">
        <v>1546</v>
      </c>
      <c r="U44" s="200">
        <v>0</v>
      </c>
      <c r="V44" s="200">
        <v>0</v>
      </c>
      <c r="W44" s="200">
        <v>0</v>
      </c>
      <c r="X44" s="200">
        <v>660</v>
      </c>
      <c r="Y44" s="200">
        <v>0</v>
      </c>
      <c r="Z44" s="200">
        <v>660</v>
      </c>
      <c r="AA44" s="200">
        <v>0</v>
      </c>
      <c r="AB44" s="200">
        <v>0</v>
      </c>
      <c r="AC44" s="309"/>
      <c r="AD44" s="141"/>
    </row>
    <row r="45" spans="1:30" s="51" customFormat="1" ht="45" x14ac:dyDescent="0.25">
      <c r="A45" s="210"/>
      <c r="B45" s="211" t="s">
        <v>497</v>
      </c>
      <c r="C45" s="217" t="s">
        <v>319</v>
      </c>
      <c r="D45" s="251" t="s">
        <v>322</v>
      </c>
      <c r="E45" s="251" t="s">
        <v>498</v>
      </c>
      <c r="F45" s="223">
        <v>2400</v>
      </c>
      <c r="G45" s="223"/>
      <c r="H45" s="223">
        <v>2267</v>
      </c>
      <c r="I45" s="213"/>
      <c r="J45" s="248"/>
      <c r="K45" s="218"/>
      <c r="L45" s="218"/>
      <c r="M45" s="218"/>
      <c r="N45" s="218"/>
      <c r="O45" s="218"/>
      <c r="P45" s="218"/>
      <c r="Q45" s="218"/>
      <c r="R45" s="214">
        <v>1546</v>
      </c>
      <c r="S45" s="218"/>
      <c r="T45" s="247">
        <v>1546</v>
      </c>
      <c r="U45" s="218"/>
      <c r="V45" s="218"/>
      <c r="W45" s="218"/>
      <c r="X45" s="247">
        <v>660</v>
      </c>
      <c r="Y45" s="218"/>
      <c r="Z45" s="218">
        <v>660</v>
      </c>
      <c r="AA45" s="218"/>
      <c r="AB45" s="218"/>
      <c r="AC45" s="281"/>
      <c r="AD45" s="142"/>
    </row>
    <row r="46" spans="1:30" x14ac:dyDescent="0.25">
      <c r="A46" s="252">
        <v>2</v>
      </c>
      <c r="B46" s="253" t="s">
        <v>320</v>
      </c>
      <c r="C46" s="226"/>
      <c r="D46" s="254"/>
      <c r="E46" s="254"/>
      <c r="F46" s="255"/>
      <c r="G46" s="255"/>
      <c r="H46" s="255"/>
      <c r="I46" s="256"/>
      <c r="J46" s="257"/>
      <c r="K46" s="200"/>
      <c r="L46" s="200"/>
      <c r="M46" s="200"/>
      <c r="N46" s="200"/>
      <c r="O46" s="200"/>
      <c r="P46" s="200"/>
      <c r="Q46" s="200"/>
      <c r="R46" s="201">
        <v>511</v>
      </c>
      <c r="S46" s="201">
        <v>0</v>
      </c>
      <c r="T46" s="201">
        <v>511</v>
      </c>
      <c r="U46" s="201">
        <v>0</v>
      </c>
      <c r="V46" s="201">
        <v>0</v>
      </c>
      <c r="W46" s="201">
        <v>0</v>
      </c>
      <c r="X46" s="201">
        <v>319</v>
      </c>
      <c r="Y46" s="201">
        <v>0</v>
      </c>
      <c r="Z46" s="201">
        <v>319</v>
      </c>
      <c r="AA46" s="200">
        <v>0</v>
      </c>
      <c r="AB46" s="200">
        <v>0</v>
      </c>
      <c r="AC46" s="309"/>
      <c r="AD46" s="141"/>
    </row>
    <row r="47" spans="1:30" s="51" customFormat="1" ht="18" customHeight="1" x14ac:dyDescent="0.25">
      <c r="A47" s="210"/>
      <c r="B47" s="258" t="s">
        <v>499</v>
      </c>
      <c r="C47" s="251" t="s">
        <v>320</v>
      </c>
      <c r="D47" s="228"/>
      <c r="E47" s="215"/>
      <c r="F47" s="225"/>
      <c r="G47" s="225"/>
      <c r="H47" s="224"/>
      <c r="I47" s="213"/>
      <c r="J47" s="248"/>
      <c r="K47" s="218"/>
      <c r="L47" s="218"/>
      <c r="M47" s="218"/>
      <c r="N47" s="218"/>
      <c r="O47" s="218"/>
      <c r="P47" s="218"/>
      <c r="Q47" s="218"/>
      <c r="R47" s="238">
        <v>511</v>
      </c>
      <c r="S47" s="247"/>
      <c r="T47" s="283">
        <v>511</v>
      </c>
      <c r="U47" s="247"/>
      <c r="V47" s="247"/>
      <c r="W47" s="247"/>
      <c r="X47" s="247">
        <v>319</v>
      </c>
      <c r="Y47" s="247"/>
      <c r="Z47" s="283">
        <v>319</v>
      </c>
      <c r="AA47" s="218"/>
      <c r="AB47" s="218"/>
      <c r="AC47" s="281"/>
      <c r="AD47" s="142"/>
    </row>
    <row r="48" spans="1:30" x14ac:dyDescent="0.25">
      <c r="A48" s="252">
        <v>3</v>
      </c>
      <c r="B48" s="253" t="s">
        <v>500</v>
      </c>
      <c r="C48" s="226"/>
      <c r="D48" s="254"/>
      <c r="E48" s="254"/>
      <c r="F48" s="255"/>
      <c r="G48" s="255"/>
      <c r="H48" s="255"/>
      <c r="I48" s="256"/>
      <c r="J48" s="257"/>
      <c r="K48" s="200"/>
      <c r="L48" s="200"/>
      <c r="M48" s="200"/>
      <c r="N48" s="200"/>
      <c r="O48" s="200"/>
      <c r="P48" s="200"/>
      <c r="Q48" s="200"/>
      <c r="R48" s="201">
        <v>40</v>
      </c>
      <c r="S48" s="201">
        <v>0</v>
      </c>
      <c r="T48" s="201">
        <v>40</v>
      </c>
      <c r="U48" s="201">
        <v>0</v>
      </c>
      <c r="V48" s="201">
        <v>0</v>
      </c>
      <c r="W48" s="201">
        <v>0</v>
      </c>
      <c r="X48" s="201">
        <v>79</v>
      </c>
      <c r="Y48" s="201">
        <v>0</v>
      </c>
      <c r="Z48" s="201">
        <v>79</v>
      </c>
      <c r="AA48" s="200">
        <v>0</v>
      </c>
      <c r="AB48" s="200">
        <v>0</v>
      </c>
      <c r="AC48" s="309"/>
      <c r="AD48" s="141"/>
    </row>
    <row r="49" spans="1:30" s="51" customFormat="1" ht="30" x14ac:dyDescent="0.25">
      <c r="A49" s="210"/>
      <c r="B49" s="258" t="s">
        <v>499</v>
      </c>
      <c r="C49" s="251" t="s">
        <v>501</v>
      </c>
      <c r="D49" s="228"/>
      <c r="E49" s="215"/>
      <c r="F49" s="225"/>
      <c r="G49" s="225"/>
      <c r="H49" s="224"/>
      <c r="I49" s="213"/>
      <c r="J49" s="248"/>
      <c r="K49" s="218"/>
      <c r="L49" s="218"/>
      <c r="M49" s="218"/>
      <c r="N49" s="218"/>
      <c r="O49" s="218"/>
      <c r="P49" s="218"/>
      <c r="Q49" s="218"/>
      <c r="R49" s="238">
        <v>40</v>
      </c>
      <c r="S49" s="247"/>
      <c r="T49" s="283">
        <v>40</v>
      </c>
      <c r="U49" s="247"/>
      <c r="V49" s="247"/>
      <c r="W49" s="247"/>
      <c r="X49" s="247">
        <v>79</v>
      </c>
      <c r="Y49" s="247"/>
      <c r="Z49" s="283">
        <v>79</v>
      </c>
      <c r="AA49" s="218"/>
      <c r="AB49" s="218"/>
      <c r="AC49" s="281"/>
      <c r="AD49" s="142"/>
    </row>
    <row r="50" spans="1:30" x14ac:dyDescent="0.25">
      <c r="A50" s="252">
        <v>4</v>
      </c>
      <c r="B50" s="253" t="s">
        <v>502</v>
      </c>
      <c r="C50" s="226"/>
      <c r="D50" s="254"/>
      <c r="E50" s="254"/>
      <c r="F50" s="255"/>
      <c r="G50" s="255"/>
      <c r="H50" s="255"/>
      <c r="I50" s="256"/>
      <c r="J50" s="257"/>
      <c r="K50" s="200"/>
      <c r="L50" s="200"/>
      <c r="M50" s="200"/>
      <c r="N50" s="200"/>
      <c r="O50" s="200"/>
      <c r="P50" s="200"/>
      <c r="Q50" s="200"/>
      <c r="R50" s="201">
        <v>80</v>
      </c>
      <c r="S50" s="201">
        <v>0</v>
      </c>
      <c r="T50" s="201">
        <v>80</v>
      </c>
      <c r="U50" s="201">
        <v>0</v>
      </c>
      <c r="V50" s="201">
        <v>0</v>
      </c>
      <c r="W50" s="201">
        <v>0</v>
      </c>
      <c r="X50" s="201">
        <v>79</v>
      </c>
      <c r="Y50" s="201">
        <v>0</v>
      </c>
      <c r="Z50" s="201">
        <v>79</v>
      </c>
      <c r="AA50" s="200">
        <v>0</v>
      </c>
      <c r="AB50" s="200">
        <v>0</v>
      </c>
      <c r="AC50" s="309"/>
      <c r="AD50" s="141"/>
    </row>
    <row r="51" spans="1:30" s="51" customFormat="1" ht="30" x14ac:dyDescent="0.25">
      <c r="A51" s="210"/>
      <c r="B51" s="258" t="s">
        <v>499</v>
      </c>
      <c r="C51" s="251" t="s">
        <v>502</v>
      </c>
      <c r="D51" s="228"/>
      <c r="E51" s="215"/>
      <c r="F51" s="225"/>
      <c r="G51" s="225"/>
      <c r="H51" s="224"/>
      <c r="I51" s="213"/>
      <c r="J51" s="248"/>
      <c r="K51" s="218"/>
      <c r="L51" s="218"/>
      <c r="M51" s="218"/>
      <c r="N51" s="218"/>
      <c r="O51" s="218"/>
      <c r="P51" s="218"/>
      <c r="Q51" s="218"/>
      <c r="R51" s="238">
        <v>80</v>
      </c>
      <c r="S51" s="247"/>
      <c r="T51" s="283">
        <v>80</v>
      </c>
      <c r="U51" s="247"/>
      <c r="V51" s="247"/>
      <c r="W51" s="247"/>
      <c r="X51" s="247">
        <v>79</v>
      </c>
      <c r="Y51" s="247"/>
      <c r="Z51" s="283">
        <v>79</v>
      </c>
      <c r="AA51" s="218"/>
      <c r="AB51" s="218"/>
      <c r="AC51" s="281"/>
      <c r="AD51" s="142"/>
    </row>
    <row r="52" spans="1:30" x14ac:dyDescent="0.25">
      <c r="A52" s="252">
        <v>5</v>
      </c>
      <c r="B52" s="253" t="s">
        <v>503</v>
      </c>
      <c r="C52" s="226"/>
      <c r="D52" s="254"/>
      <c r="E52" s="254"/>
      <c r="F52" s="255"/>
      <c r="G52" s="255"/>
      <c r="H52" s="255"/>
      <c r="I52" s="256"/>
      <c r="J52" s="257"/>
      <c r="K52" s="200"/>
      <c r="L52" s="200"/>
      <c r="M52" s="200"/>
      <c r="N52" s="200"/>
      <c r="O52" s="200"/>
      <c r="P52" s="200"/>
      <c r="Q52" s="200"/>
      <c r="R52" s="201">
        <v>440</v>
      </c>
      <c r="S52" s="201">
        <v>0</v>
      </c>
      <c r="T52" s="201">
        <v>421</v>
      </c>
      <c r="U52" s="201">
        <v>0</v>
      </c>
      <c r="V52" s="201">
        <v>19</v>
      </c>
      <c r="W52" s="201">
        <v>0</v>
      </c>
      <c r="X52" s="201">
        <v>254</v>
      </c>
      <c r="Y52" s="201">
        <v>0</v>
      </c>
      <c r="Z52" s="201">
        <v>254</v>
      </c>
      <c r="AA52" s="200">
        <v>0</v>
      </c>
      <c r="AB52" s="200">
        <v>0</v>
      </c>
      <c r="AC52" s="309"/>
      <c r="AD52" s="141"/>
    </row>
    <row r="53" spans="1:30" s="51" customFormat="1" ht="30" x14ac:dyDescent="0.25">
      <c r="A53" s="210"/>
      <c r="B53" s="258" t="s">
        <v>499</v>
      </c>
      <c r="C53" s="251" t="s">
        <v>503</v>
      </c>
      <c r="D53" s="228"/>
      <c r="E53" s="215"/>
      <c r="F53" s="225"/>
      <c r="G53" s="225"/>
      <c r="H53" s="224"/>
      <c r="I53" s="213"/>
      <c r="J53" s="248"/>
      <c r="K53" s="218"/>
      <c r="L53" s="218"/>
      <c r="M53" s="218"/>
      <c r="N53" s="218"/>
      <c r="O53" s="218"/>
      <c r="P53" s="218"/>
      <c r="Q53" s="218"/>
      <c r="R53" s="238">
        <v>440</v>
      </c>
      <c r="S53" s="247"/>
      <c r="T53" s="283">
        <v>421</v>
      </c>
      <c r="U53" s="247"/>
      <c r="V53" s="247">
        <v>19</v>
      </c>
      <c r="W53" s="247"/>
      <c r="X53" s="247">
        <v>254</v>
      </c>
      <c r="Y53" s="247"/>
      <c r="Z53" s="283">
        <v>254</v>
      </c>
      <c r="AA53" s="218"/>
      <c r="AB53" s="218"/>
      <c r="AC53" s="281"/>
      <c r="AD53" s="201"/>
    </row>
    <row r="54" spans="1:30" s="51" customFormat="1" ht="14.25" x14ac:dyDescent="0.25">
      <c r="A54" s="252">
        <v>6</v>
      </c>
      <c r="B54" s="253" t="s">
        <v>504</v>
      </c>
      <c r="C54" s="226"/>
      <c r="D54" s="254"/>
      <c r="E54" s="254"/>
      <c r="F54" s="255"/>
      <c r="G54" s="255"/>
      <c r="H54" s="255"/>
      <c r="I54" s="256"/>
      <c r="J54" s="257"/>
      <c r="K54" s="200"/>
      <c r="L54" s="200"/>
      <c r="M54" s="200"/>
      <c r="N54" s="200"/>
      <c r="O54" s="200"/>
      <c r="P54" s="200"/>
      <c r="Q54" s="200"/>
      <c r="R54" s="201">
        <v>80</v>
      </c>
      <c r="S54" s="201">
        <v>0</v>
      </c>
      <c r="T54" s="201">
        <v>80</v>
      </c>
      <c r="U54" s="201">
        <v>0</v>
      </c>
      <c r="V54" s="201">
        <v>0</v>
      </c>
      <c r="W54" s="201">
        <v>0</v>
      </c>
      <c r="X54" s="201">
        <v>79</v>
      </c>
      <c r="Y54" s="201">
        <v>0</v>
      </c>
      <c r="Z54" s="201">
        <v>79</v>
      </c>
      <c r="AA54" s="200">
        <v>0</v>
      </c>
      <c r="AB54" s="200">
        <v>0</v>
      </c>
      <c r="AC54" s="309"/>
      <c r="AD54" s="143"/>
    </row>
    <row r="55" spans="1:30" ht="30" x14ac:dyDescent="0.25">
      <c r="A55" s="210"/>
      <c r="B55" s="258" t="s">
        <v>499</v>
      </c>
      <c r="C55" s="251" t="s">
        <v>504</v>
      </c>
      <c r="D55" s="228"/>
      <c r="E55" s="215"/>
      <c r="F55" s="225"/>
      <c r="G55" s="225"/>
      <c r="H55" s="224"/>
      <c r="I55" s="213"/>
      <c r="J55" s="248"/>
      <c r="K55" s="218"/>
      <c r="L55" s="218"/>
      <c r="M55" s="218"/>
      <c r="N55" s="218"/>
      <c r="O55" s="218"/>
      <c r="P55" s="218"/>
      <c r="Q55" s="218"/>
      <c r="R55" s="238">
        <v>80</v>
      </c>
      <c r="S55" s="247"/>
      <c r="T55" s="283">
        <v>80</v>
      </c>
      <c r="U55" s="247"/>
      <c r="V55" s="247"/>
      <c r="W55" s="247"/>
      <c r="X55" s="247">
        <v>79</v>
      </c>
      <c r="Y55" s="247"/>
      <c r="Z55" s="283">
        <v>79</v>
      </c>
      <c r="AA55" s="218"/>
      <c r="AB55" s="218"/>
      <c r="AC55" s="281"/>
      <c r="AD55" s="141"/>
    </row>
    <row r="56" spans="1:30" s="51" customFormat="1" ht="14.25" x14ac:dyDescent="0.25">
      <c r="A56" s="252">
        <v>7</v>
      </c>
      <c r="B56" s="253" t="s">
        <v>529</v>
      </c>
      <c r="C56" s="226"/>
      <c r="D56" s="254"/>
      <c r="E56" s="254"/>
      <c r="F56" s="255"/>
      <c r="G56" s="255"/>
      <c r="H56" s="255"/>
      <c r="I56" s="256"/>
      <c r="J56" s="257"/>
      <c r="K56" s="200"/>
      <c r="L56" s="200"/>
      <c r="M56" s="200"/>
      <c r="N56" s="200"/>
      <c r="O56" s="200"/>
      <c r="P56" s="200"/>
      <c r="Q56" s="200"/>
      <c r="R56" s="201">
        <v>0</v>
      </c>
      <c r="S56" s="201">
        <v>0</v>
      </c>
      <c r="T56" s="201">
        <v>0</v>
      </c>
      <c r="U56" s="201">
        <v>0</v>
      </c>
      <c r="V56" s="201">
        <v>0</v>
      </c>
      <c r="W56" s="201">
        <v>0</v>
      </c>
      <c r="X56" s="201">
        <v>79</v>
      </c>
      <c r="Y56" s="201">
        <v>0</v>
      </c>
      <c r="Z56" s="201">
        <v>79</v>
      </c>
      <c r="AA56" s="200">
        <v>0</v>
      </c>
      <c r="AB56" s="200">
        <v>0</v>
      </c>
      <c r="AC56" s="309"/>
      <c r="AD56" s="201"/>
    </row>
    <row r="57" spans="1:30" s="51" customFormat="1" ht="30" x14ac:dyDescent="0.25">
      <c r="A57" s="210"/>
      <c r="B57" s="258" t="s">
        <v>499</v>
      </c>
      <c r="C57" s="251" t="s">
        <v>504</v>
      </c>
      <c r="D57" s="228"/>
      <c r="E57" s="215"/>
      <c r="F57" s="225"/>
      <c r="G57" s="225"/>
      <c r="H57" s="224"/>
      <c r="I57" s="213"/>
      <c r="J57" s="248"/>
      <c r="K57" s="218"/>
      <c r="L57" s="218"/>
      <c r="M57" s="218"/>
      <c r="N57" s="218"/>
      <c r="O57" s="218"/>
      <c r="P57" s="218"/>
      <c r="Q57" s="218"/>
      <c r="R57" s="238">
        <v>0</v>
      </c>
      <c r="S57" s="247"/>
      <c r="T57" s="283"/>
      <c r="U57" s="247"/>
      <c r="V57" s="247"/>
      <c r="W57" s="247"/>
      <c r="X57" s="247">
        <v>79</v>
      </c>
      <c r="Y57" s="247"/>
      <c r="Z57" s="283">
        <v>79</v>
      </c>
      <c r="AA57" s="218"/>
      <c r="AB57" s="218"/>
      <c r="AC57" s="281"/>
      <c r="AD57" s="143"/>
    </row>
    <row r="58" spans="1:30" ht="18.75" customHeight="1" x14ac:dyDescent="0.25">
      <c r="A58" s="153" t="s">
        <v>4</v>
      </c>
      <c r="B58" s="250" t="s">
        <v>505</v>
      </c>
      <c r="C58" s="153"/>
      <c r="D58" s="153"/>
      <c r="E58" s="153"/>
      <c r="F58" s="201">
        <v>37700</v>
      </c>
      <c r="G58" s="201">
        <v>0</v>
      </c>
      <c r="H58" s="201">
        <v>29923</v>
      </c>
      <c r="I58" s="201">
        <v>0</v>
      </c>
      <c r="J58" s="201">
        <v>3600</v>
      </c>
      <c r="K58" s="201">
        <v>0</v>
      </c>
      <c r="L58" s="201">
        <v>0</v>
      </c>
      <c r="M58" s="201">
        <v>0</v>
      </c>
      <c r="N58" s="201">
        <v>0</v>
      </c>
      <c r="O58" s="201">
        <v>0</v>
      </c>
      <c r="P58" s="201">
        <v>0</v>
      </c>
      <c r="Q58" s="201">
        <v>0</v>
      </c>
      <c r="R58" s="201">
        <v>22834</v>
      </c>
      <c r="S58" s="201">
        <v>0</v>
      </c>
      <c r="T58" s="201">
        <v>20734</v>
      </c>
      <c r="U58" s="201">
        <v>0</v>
      </c>
      <c r="V58" s="201">
        <v>2100</v>
      </c>
      <c r="W58" s="201">
        <v>0</v>
      </c>
      <c r="X58" s="201">
        <v>1700</v>
      </c>
      <c r="Y58" s="201">
        <v>0</v>
      </c>
      <c r="Z58" s="201">
        <v>0</v>
      </c>
      <c r="AA58" s="201">
        <v>0</v>
      </c>
      <c r="AB58" s="201">
        <v>1700</v>
      </c>
      <c r="AC58" s="307"/>
    </row>
    <row r="59" spans="1:30" s="51" customFormat="1" ht="28.5" x14ac:dyDescent="0.25">
      <c r="A59" s="252">
        <v>1</v>
      </c>
      <c r="B59" s="209" t="s">
        <v>231</v>
      </c>
      <c r="C59" s="153"/>
      <c r="D59" s="153"/>
      <c r="E59" s="153"/>
      <c r="F59" s="201">
        <v>37700</v>
      </c>
      <c r="G59" s="201">
        <v>0</v>
      </c>
      <c r="H59" s="201">
        <v>29923</v>
      </c>
      <c r="I59" s="201">
        <v>0</v>
      </c>
      <c r="J59" s="201">
        <v>3600</v>
      </c>
      <c r="K59" s="201">
        <v>0</v>
      </c>
      <c r="L59" s="201">
        <v>0</v>
      </c>
      <c r="M59" s="201">
        <v>0</v>
      </c>
      <c r="N59" s="201">
        <v>0</v>
      </c>
      <c r="O59" s="201">
        <v>0</v>
      </c>
      <c r="P59" s="201">
        <v>0</v>
      </c>
      <c r="Q59" s="201">
        <v>0</v>
      </c>
      <c r="R59" s="201">
        <v>22834</v>
      </c>
      <c r="S59" s="201">
        <v>0</v>
      </c>
      <c r="T59" s="201">
        <v>20734</v>
      </c>
      <c r="U59" s="201">
        <v>0</v>
      </c>
      <c r="V59" s="201">
        <v>2100</v>
      </c>
      <c r="W59" s="201">
        <v>0</v>
      </c>
      <c r="X59" s="201">
        <v>1700</v>
      </c>
      <c r="Y59" s="201">
        <v>0</v>
      </c>
      <c r="Z59" s="201">
        <v>0</v>
      </c>
      <c r="AA59" s="201">
        <v>0</v>
      </c>
      <c r="AB59" s="201">
        <v>1700</v>
      </c>
      <c r="AC59" s="307"/>
      <c r="AD59" s="143"/>
    </row>
    <row r="60" spans="1:30" ht="30" x14ac:dyDescent="0.25">
      <c r="A60" s="210"/>
      <c r="B60" s="258" t="s">
        <v>333</v>
      </c>
      <c r="C60" s="251" t="s">
        <v>305</v>
      </c>
      <c r="D60" s="228" t="s">
        <v>328</v>
      </c>
      <c r="E60" s="215" t="s">
        <v>334</v>
      </c>
      <c r="F60" s="225">
        <v>37700</v>
      </c>
      <c r="G60" s="225"/>
      <c r="H60" s="224">
        <v>29923</v>
      </c>
      <c r="I60" s="213"/>
      <c r="J60" s="248">
        <v>3600</v>
      </c>
      <c r="K60" s="218"/>
      <c r="L60" s="218"/>
      <c r="M60" s="218"/>
      <c r="N60" s="218"/>
      <c r="O60" s="218"/>
      <c r="P60" s="218"/>
      <c r="Q60" s="218"/>
      <c r="R60" s="214">
        <v>22834</v>
      </c>
      <c r="S60" s="218"/>
      <c r="T60" s="247">
        <v>20734</v>
      </c>
      <c r="U60" s="218"/>
      <c r="V60" s="218">
        <v>2100</v>
      </c>
      <c r="W60" s="218"/>
      <c r="X60" s="247">
        <v>1700</v>
      </c>
      <c r="Y60" s="218"/>
      <c r="Z60" s="218"/>
      <c r="AA60" s="218"/>
      <c r="AB60" s="218">
        <v>1700</v>
      </c>
      <c r="AC60" s="281"/>
    </row>
    <row r="61" spans="1:30" s="51" customFormat="1" ht="18.75" customHeight="1" x14ac:dyDescent="0.25">
      <c r="A61" s="153" t="s">
        <v>12</v>
      </c>
      <c r="B61" s="250" t="s">
        <v>506</v>
      </c>
      <c r="C61" s="153"/>
      <c r="D61" s="153"/>
      <c r="E61" s="153"/>
      <c r="F61" s="201">
        <v>2880</v>
      </c>
      <c r="G61" s="201">
        <v>0</v>
      </c>
      <c r="H61" s="201">
        <v>2420</v>
      </c>
      <c r="I61" s="201">
        <v>0</v>
      </c>
      <c r="J61" s="201">
        <v>180</v>
      </c>
      <c r="K61" s="201">
        <v>0</v>
      </c>
      <c r="L61" s="201">
        <v>0</v>
      </c>
      <c r="M61" s="201">
        <v>0</v>
      </c>
      <c r="N61" s="201">
        <v>0</v>
      </c>
      <c r="O61" s="201">
        <v>0</v>
      </c>
      <c r="P61" s="201">
        <v>0</v>
      </c>
      <c r="Q61" s="201">
        <v>0</v>
      </c>
      <c r="R61" s="201">
        <v>2146.6999999999998</v>
      </c>
      <c r="S61" s="201">
        <v>0</v>
      </c>
      <c r="T61" s="201">
        <v>1966.7</v>
      </c>
      <c r="U61" s="201">
        <v>0</v>
      </c>
      <c r="V61" s="201">
        <v>180</v>
      </c>
      <c r="W61" s="201">
        <v>0</v>
      </c>
      <c r="X61" s="201">
        <v>453.3</v>
      </c>
      <c r="Y61" s="201">
        <v>0</v>
      </c>
      <c r="Z61" s="201">
        <v>453.3</v>
      </c>
      <c r="AA61" s="201">
        <v>0</v>
      </c>
      <c r="AB61" s="201">
        <v>0</v>
      </c>
      <c r="AC61" s="307"/>
    </row>
    <row r="62" spans="1:30" s="51" customFormat="1" ht="28.5" x14ac:dyDescent="0.25">
      <c r="A62" s="153">
        <v>1</v>
      </c>
      <c r="B62" s="209" t="s">
        <v>231</v>
      </c>
      <c r="C62" s="153"/>
      <c r="D62" s="153"/>
      <c r="E62" s="153"/>
      <c r="F62" s="201">
        <v>0</v>
      </c>
      <c r="G62" s="201">
        <v>0</v>
      </c>
      <c r="H62" s="201">
        <v>0</v>
      </c>
      <c r="I62" s="201">
        <v>0</v>
      </c>
      <c r="J62" s="201">
        <v>0</v>
      </c>
      <c r="K62" s="201">
        <v>0</v>
      </c>
      <c r="L62" s="201">
        <v>0</v>
      </c>
      <c r="M62" s="201">
        <v>0</v>
      </c>
      <c r="N62" s="201">
        <v>0</v>
      </c>
      <c r="O62" s="201">
        <v>0</v>
      </c>
      <c r="P62" s="201">
        <v>0</v>
      </c>
      <c r="Q62" s="201">
        <v>0</v>
      </c>
      <c r="R62" s="201">
        <v>0</v>
      </c>
      <c r="S62" s="201">
        <v>0</v>
      </c>
      <c r="T62" s="201">
        <v>0</v>
      </c>
      <c r="U62" s="201">
        <v>0</v>
      </c>
      <c r="V62" s="201">
        <v>0</v>
      </c>
      <c r="W62" s="201">
        <v>0</v>
      </c>
      <c r="X62" s="201">
        <v>0</v>
      </c>
      <c r="Y62" s="201">
        <v>0</v>
      </c>
      <c r="Z62" s="201">
        <v>0</v>
      </c>
      <c r="AA62" s="201">
        <v>0</v>
      </c>
      <c r="AB62" s="201">
        <v>0</v>
      </c>
      <c r="AC62" s="307"/>
      <c r="AD62" s="143"/>
    </row>
    <row r="63" spans="1:30" x14ac:dyDescent="0.25">
      <c r="A63" s="259"/>
      <c r="B63" s="260"/>
      <c r="C63" s="261"/>
      <c r="D63" s="261"/>
      <c r="E63" s="259"/>
      <c r="F63" s="216"/>
      <c r="G63" s="223"/>
      <c r="H63" s="216"/>
      <c r="I63" s="213"/>
      <c r="J63" s="248"/>
      <c r="K63" s="218"/>
      <c r="L63" s="218"/>
      <c r="M63" s="218"/>
      <c r="N63" s="218"/>
      <c r="O63" s="218"/>
      <c r="P63" s="218"/>
      <c r="Q63" s="218"/>
      <c r="R63" s="214"/>
      <c r="S63" s="218"/>
      <c r="T63" s="247"/>
      <c r="U63" s="218"/>
      <c r="V63" s="218"/>
      <c r="W63" s="218"/>
      <c r="X63" s="247"/>
      <c r="Y63" s="218"/>
      <c r="Z63" s="218"/>
      <c r="AA63" s="218"/>
      <c r="AB63" s="218"/>
      <c r="AC63" s="284"/>
    </row>
    <row r="64" spans="1:30" s="51" customFormat="1" ht="14.25" x14ac:dyDescent="0.25">
      <c r="A64" s="153">
        <v>1</v>
      </c>
      <c r="B64" s="209" t="s">
        <v>305</v>
      </c>
      <c r="C64" s="153"/>
      <c r="D64" s="153"/>
      <c r="E64" s="153"/>
      <c r="F64" s="201">
        <v>2880</v>
      </c>
      <c r="G64" s="201">
        <v>0</v>
      </c>
      <c r="H64" s="201">
        <v>2420</v>
      </c>
      <c r="I64" s="201">
        <v>0</v>
      </c>
      <c r="J64" s="201">
        <v>180</v>
      </c>
      <c r="K64" s="201">
        <v>0</v>
      </c>
      <c r="L64" s="201">
        <v>0</v>
      </c>
      <c r="M64" s="201">
        <v>0</v>
      </c>
      <c r="N64" s="201">
        <v>0</v>
      </c>
      <c r="O64" s="201">
        <v>0</v>
      </c>
      <c r="P64" s="201">
        <v>0</v>
      </c>
      <c r="Q64" s="201">
        <v>0</v>
      </c>
      <c r="R64" s="201">
        <v>2146.6999999999998</v>
      </c>
      <c r="S64" s="201">
        <v>0</v>
      </c>
      <c r="T64" s="201">
        <v>1966.7</v>
      </c>
      <c r="U64" s="201">
        <v>0</v>
      </c>
      <c r="V64" s="201">
        <v>180</v>
      </c>
      <c r="W64" s="201">
        <v>0</v>
      </c>
      <c r="X64" s="201">
        <v>453.3</v>
      </c>
      <c r="Y64" s="201">
        <v>0</v>
      </c>
      <c r="Z64" s="201">
        <v>453.3</v>
      </c>
      <c r="AA64" s="201">
        <v>0</v>
      </c>
      <c r="AB64" s="201">
        <v>0</v>
      </c>
      <c r="AC64" s="307"/>
      <c r="AD64" s="144"/>
    </row>
    <row r="65" spans="1:33" ht="30" x14ac:dyDescent="0.25">
      <c r="A65" s="261">
        <v>1</v>
      </c>
      <c r="B65" s="288" t="s">
        <v>530</v>
      </c>
      <c r="C65" s="251" t="s">
        <v>305</v>
      </c>
      <c r="D65" s="289" t="s">
        <v>531</v>
      </c>
      <c r="E65" s="290" t="s">
        <v>532</v>
      </c>
      <c r="F65" s="291">
        <v>440</v>
      </c>
      <c r="G65" s="225"/>
      <c r="H65" s="291">
        <v>400</v>
      </c>
      <c r="I65" s="213"/>
      <c r="J65" s="248"/>
      <c r="K65" s="218"/>
      <c r="L65" s="218"/>
      <c r="M65" s="218"/>
      <c r="N65" s="218"/>
      <c r="O65" s="218"/>
      <c r="P65" s="218"/>
      <c r="Q65" s="218"/>
      <c r="R65" s="218">
        <v>325</v>
      </c>
      <c r="S65" s="218"/>
      <c r="T65" s="292">
        <v>325</v>
      </c>
      <c r="U65" s="218"/>
      <c r="V65" s="218">
        <v>0</v>
      </c>
      <c r="W65" s="218"/>
      <c r="X65" s="219">
        <v>75</v>
      </c>
      <c r="Y65" s="218"/>
      <c r="Z65" s="292">
        <v>75</v>
      </c>
      <c r="AA65" s="218"/>
      <c r="AB65" s="219"/>
      <c r="AC65" s="284"/>
    </row>
    <row r="66" spans="1:33" s="51" customFormat="1" ht="21.95" customHeight="1" x14ac:dyDescent="0.25">
      <c r="A66" s="286">
        <v>2</v>
      </c>
      <c r="B66" s="288" t="s">
        <v>533</v>
      </c>
      <c r="C66" s="251" t="s">
        <v>305</v>
      </c>
      <c r="D66" s="289" t="s">
        <v>531</v>
      </c>
      <c r="E66" s="290" t="s">
        <v>534</v>
      </c>
      <c r="F66" s="291">
        <v>510</v>
      </c>
      <c r="G66" s="279"/>
      <c r="H66" s="291">
        <v>420</v>
      </c>
      <c r="I66" s="280"/>
      <c r="J66" s="248">
        <v>40</v>
      </c>
      <c r="K66" s="281"/>
      <c r="L66" s="281"/>
      <c r="M66" s="281"/>
      <c r="N66" s="281"/>
      <c r="O66" s="281"/>
      <c r="P66" s="281"/>
      <c r="Q66" s="281"/>
      <c r="R66" s="218">
        <v>380</v>
      </c>
      <c r="S66" s="281"/>
      <c r="T66" s="292">
        <v>340</v>
      </c>
      <c r="U66" s="281"/>
      <c r="V66" s="218">
        <v>40</v>
      </c>
      <c r="W66" s="281"/>
      <c r="X66" s="219">
        <v>80</v>
      </c>
      <c r="Y66" s="281"/>
      <c r="Z66" s="292">
        <v>80</v>
      </c>
      <c r="AA66" s="281"/>
      <c r="AB66" s="282"/>
      <c r="AC66" s="284"/>
      <c r="AD66" s="144"/>
    </row>
    <row r="67" spans="1:33" ht="31.5" customHeight="1" x14ac:dyDescent="0.25">
      <c r="A67" s="286">
        <v>3</v>
      </c>
      <c r="B67" s="288" t="s">
        <v>535</v>
      </c>
      <c r="C67" s="251" t="s">
        <v>305</v>
      </c>
      <c r="D67" s="289" t="s">
        <v>531</v>
      </c>
      <c r="E67" s="290" t="s">
        <v>536</v>
      </c>
      <c r="F67" s="291">
        <v>220</v>
      </c>
      <c r="G67" s="279"/>
      <c r="H67" s="291">
        <v>200</v>
      </c>
      <c r="I67" s="280"/>
      <c r="J67" s="248"/>
      <c r="K67" s="281"/>
      <c r="L67" s="281"/>
      <c r="M67" s="281"/>
      <c r="N67" s="281"/>
      <c r="O67" s="281"/>
      <c r="P67" s="281"/>
      <c r="Q67" s="281"/>
      <c r="R67" s="218">
        <v>165</v>
      </c>
      <c r="S67" s="281"/>
      <c r="T67" s="292">
        <v>165</v>
      </c>
      <c r="U67" s="281"/>
      <c r="V67" s="218">
        <v>0</v>
      </c>
      <c r="W67" s="281"/>
      <c r="X67" s="219">
        <v>35</v>
      </c>
      <c r="Y67" s="281"/>
      <c r="Z67" s="292">
        <v>35</v>
      </c>
      <c r="AA67" s="281"/>
      <c r="AB67" s="282"/>
      <c r="AC67" s="284"/>
    </row>
    <row r="68" spans="1:33" s="51" customFormat="1" ht="32.450000000000003" customHeight="1" x14ac:dyDescent="0.25">
      <c r="A68" s="286">
        <v>4</v>
      </c>
      <c r="B68" s="288" t="s">
        <v>537</v>
      </c>
      <c r="C68" s="251" t="s">
        <v>305</v>
      </c>
      <c r="D68" s="289" t="s">
        <v>531</v>
      </c>
      <c r="E68" s="290" t="s">
        <v>538</v>
      </c>
      <c r="F68" s="291">
        <v>490</v>
      </c>
      <c r="G68" s="279"/>
      <c r="H68" s="291">
        <v>400</v>
      </c>
      <c r="I68" s="280"/>
      <c r="J68" s="248">
        <v>40</v>
      </c>
      <c r="K68" s="281"/>
      <c r="L68" s="281"/>
      <c r="M68" s="281"/>
      <c r="N68" s="281"/>
      <c r="O68" s="281"/>
      <c r="P68" s="281"/>
      <c r="Q68" s="281"/>
      <c r="R68" s="218">
        <v>365</v>
      </c>
      <c r="S68" s="281"/>
      <c r="T68" s="292">
        <v>325</v>
      </c>
      <c r="U68" s="281"/>
      <c r="V68" s="218">
        <v>40</v>
      </c>
      <c r="W68" s="281"/>
      <c r="X68" s="219">
        <v>75</v>
      </c>
      <c r="Y68" s="281"/>
      <c r="Z68" s="292">
        <v>75</v>
      </c>
      <c r="AA68" s="281"/>
      <c r="AB68" s="282"/>
      <c r="AC68" s="284"/>
      <c r="AD68" s="143"/>
    </row>
    <row r="69" spans="1:33" ht="31.5" customHeight="1" x14ac:dyDescent="0.25">
      <c r="A69" s="286">
        <v>5</v>
      </c>
      <c r="B69" s="288" t="s">
        <v>539</v>
      </c>
      <c r="C69" s="251" t="s">
        <v>305</v>
      </c>
      <c r="D69" s="289" t="s">
        <v>531</v>
      </c>
      <c r="E69" s="290" t="s">
        <v>540</v>
      </c>
      <c r="F69" s="291">
        <v>1220</v>
      </c>
      <c r="G69" s="279"/>
      <c r="H69" s="291">
        <v>1000</v>
      </c>
      <c r="I69" s="280"/>
      <c r="J69" s="248">
        <v>100</v>
      </c>
      <c r="K69" s="281"/>
      <c r="L69" s="281"/>
      <c r="M69" s="281"/>
      <c r="N69" s="281"/>
      <c r="O69" s="281"/>
      <c r="P69" s="281"/>
      <c r="Q69" s="281"/>
      <c r="R69" s="218">
        <v>911.7</v>
      </c>
      <c r="S69" s="281"/>
      <c r="T69" s="292">
        <v>811.7</v>
      </c>
      <c r="U69" s="281"/>
      <c r="V69" s="218">
        <v>100</v>
      </c>
      <c r="W69" s="281"/>
      <c r="X69" s="219">
        <v>188.3</v>
      </c>
      <c r="Y69" s="281"/>
      <c r="Z69" s="292">
        <v>188.3</v>
      </c>
      <c r="AA69" s="281"/>
      <c r="AB69" s="282"/>
      <c r="AC69" s="284"/>
    </row>
    <row r="70" spans="1:33" s="51" customFormat="1" ht="14.25" x14ac:dyDescent="0.25">
      <c r="A70" s="153">
        <v>2</v>
      </c>
      <c r="B70" s="209" t="s">
        <v>310</v>
      </c>
      <c r="C70" s="153"/>
      <c r="D70" s="153"/>
      <c r="E70" s="153"/>
      <c r="F70" s="201">
        <v>3350</v>
      </c>
      <c r="G70" s="201">
        <v>0</v>
      </c>
      <c r="H70" s="201">
        <v>2760</v>
      </c>
      <c r="I70" s="201">
        <v>0</v>
      </c>
      <c r="J70" s="201">
        <v>260</v>
      </c>
      <c r="K70" s="201">
        <v>0</v>
      </c>
      <c r="L70" s="201">
        <v>0</v>
      </c>
      <c r="M70" s="201">
        <v>0</v>
      </c>
      <c r="N70" s="201">
        <v>0</v>
      </c>
      <c r="O70" s="201">
        <v>0</v>
      </c>
      <c r="P70" s="201">
        <v>0</v>
      </c>
      <c r="Q70" s="201">
        <v>0</v>
      </c>
      <c r="R70" s="201">
        <v>2233</v>
      </c>
      <c r="S70" s="201">
        <v>0</v>
      </c>
      <c r="T70" s="201">
        <v>1973</v>
      </c>
      <c r="U70" s="201">
        <v>0</v>
      </c>
      <c r="V70" s="201">
        <v>260</v>
      </c>
      <c r="W70" s="201">
        <v>0</v>
      </c>
      <c r="X70" s="201">
        <v>787</v>
      </c>
      <c r="Y70" s="201">
        <v>0</v>
      </c>
      <c r="Z70" s="201">
        <v>787</v>
      </c>
      <c r="AA70" s="201">
        <v>0</v>
      </c>
      <c r="AB70" s="201">
        <v>0</v>
      </c>
      <c r="AC70" s="307"/>
      <c r="AD70" s="201"/>
      <c r="AG70" s="145">
        <f>AF70-AA70</f>
        <v>0</v>
      </c>
    </row>
    <row r="71" spans="1:33" s="51" customFormat="1" ht="21.95" customHeight="1" x14ac:dyDescent="0.25">
      <c r="A71" s="286">
        <v>1</v>
      </c>
      <c r="B71" s="288" t="s">
        <v>541</v>
      </c>
      <c r="C71" s="251" t="s">
        <v>310</v>
      </c>
      <c r="D71" s="289" t="s">
        <v>531</v>
      </c>
      <c r="E71" s="290" t="s">
        <v>542</v>
      </c>
      <c r="F71" s="291">
        <v>670</v>
      </c>
      <c r="G71" s="279"/>
      <c r="H71" s="291">
        <v>550</v>
      </c>
      <c r="I71" s="280"/>
      <c r="J71" s="293">
        <v>60</v>
      </c>
      <c r="K71" s="281"/>
      <c r="L71" s="281"/>
      <c r="M71" s="281"/>
      <c r="N71" s="281"/>
      <c r="O71" s="281"/>
      <c r="P71" s="281"/>
      <c r="Q71" s="281"/>
      <c r="R71" s="218">
        <v>410</v>
      </c>
      <c r="S71" s="281"/>
      <c r="T71" s="294">
        <v>350</v>
      </c>
      <c r="U71" s="281"/>
      <c r="V71" s="218">
        <v>60</v>
      </c>
      <c r="W71" s="281"/>
      <c r="X71" s="218">
        <v>200</v>
      </c>
      <c r="Y71" s="281"/>
      <c r="Z71" s="292">
        <v>200</v>
      </c>
      <c r="AA71" s="281"/>
      <c r="AB71" s="282"/>
      <c r="AC71" s="284"/>
      <c r="AD71" s="144"/>
    </row>
    <row r="72" spans="1:33" ht="30" x14ac:dyDescent="0.25">
      <c r="A72" s="286">
        <v>2</v>
      </c>
      <c r="B72" s="288" t="s">
        <v>543</v>
      </c>
      <c r="C72" s="251" t="s">
        <v>310</v>
      </c>
      <c r="D72" s="289" t="s">
        <v>531</v>
      </c>
      <c r="E72" s="290" t="s">
        <v>544</v>
      </c>
      <c r="F72" s="291">
        <v>350</v>
      </c>
      <c r="G72" s="279"/>
      <c r="H72" s="291">
        <v>300</v>
      </c>
      <c r="I72" s="280"/>
      <c r="J72" s="248"/>
      <c r="K72" s="281"/>
      <c r="L72" s="281"/>
      <c r="M72" s="281"/>
      <c r="N72" s="281"/>
      <c r="O72" s="281"/>
      <c r="P72" s="281"/>
      <c r="Q72" s="281"/>
      <c r="R72" s="218">
        <v>250</v>
      </c>
      <c r="S72" s="281"/>
      <c r="T72" s="294">
        <v>250</v>
      </c>
      <c r="U72" s="281"/>
      <c r="V72" s="218">
        <v>0</v>
      </c>
      <c r="W72" s="281"/>
      <c r="X72" s="218">
        <v>50</v>
      </c>
      <c r="Y72" s="281"/>
      <c r="Z72" s="292">
        <v>50</v>
      </c>
      <c r="AA72" s="281"/>
      <c r="AB72" s="282"/>
      <c r="AC72" s="284"/>
    </row>
    <row r="73" spans="1:33" s="51" customFormat="1" ht="21.95" customHeight="1" x14ac:dyDescent="0.25">
      <c r="A73" s="286">
        <v>3</v>
      </c>
      <c r="B73" s="288" t="s">
        <v>545</v>
      </c>
      <c r="C73" s="251" t="s">
        <v>310</v>
      </c>
      <c r="D73" s="289" t="s">
        <v>531</v>
      </c>
      <c r="E73" s="290" t="s">
        <v>546</v>
      </c>
      <c r="F73" s="291">
        <v>485</v>
      </c>
      <c r="G73" s="279"/>
      <c r="H73" s="291">
        <v>400</v>
      </c>
      <c r="I73" s="280"/>
      <c r="J73" s="287">
        <v>40</v>
      </c>
      <c r="K73" s="281"/>
      <c r="L73" s="281"/>
      <c r="M73" s="281"/>
      <c r="N73" s="281"/>
      <c r="O73" s="281"/>
      <c r="P73" s="281"/>
      <c r="Q73" s="281"/>
      <c r="R73" s="218">
        <v>340</v>
      </c>
      <c r="S73" s="281"/>
      <c r="T73" s="294">
        <v>300</v>
      </c>
      <c r="U73" s="281"/>
      <c r="V73" s="218">
        <v>40</v>
      </c>
      <c r="W73" s="281"/>
      <c r="X73" s="218">
        <v>100</v>
      </c>
      <c r="Y73" s="281"/>
      <c r="Z73" s="292">
        <v>100</v>
      </c>
      <c r="AA73" s="281"/>
      <c r="AB73" s="282"/>
      <c r="AC73" s="284"/>
      <c r="AD73" s="144"/>
    </row>
    <row r="74" spans="1:33" s="51" customFormat="1" ht="32.450000000000003" customHeight="1" x14ac:dyDescent="0.25">
      <c r="A74" s="286">
        <v>4</v>
      </c>
      <c r="B74" s="288" t="s">
        <v>547</v>
      </c>
      <c r="C74" s="251" t="s">
        <v>310</v>
      </c>
      <c r="D74" s="289" t="s">
        <v>531</v>
      </c>
      <c r="E74" s="290" t="s">
        <v>548</v>
      </c>
      <c r="F74" s="291">
        <v>790</v>
      </c>
      <c r="G74" s="279"/>
      <c r="H74" s="291">
        <v>650</v>
      </c>
      <c r="I74" s="280"/>
      <c r="J74" s="248">
        <v>70</v>
      </c>
      <c r="K74" s="281"/>
      <c r="L74" s="281"/>
      <c r="M74" s="281"/>
      <c r="N74" s="281"/>
      <c r="O74" s="281"/>
      <c r="P74" s="281"/>
      <c r="Q74" s="281"/>
      <c r="R74" s="218">
        <v>470</v>
      </c>
      <c r="S74" s="281"/>
      <c r="T74" s="294">
        <v>400</v>
      </c>
      <c r="U74" s="281"/>
      <c r="V74" s="218">
        <v>70</v>
      </c>
      <c r="W74" s="281"/>
      <c r="X74" s="218">
        <v>250</v>
      </c>
      <c r="Y74" s="281"/>
      <c r="Z74" s="292">
        <v>250</v>
      </c>
      <c r="AA74" s="281"/>
      <c r="AB74" s="282"/>
      <c r="AC74" s="284"/>
      <c r="AD74" s="202"/>
    </row>
    <row r="75" spans="1:33" ht="33.950000000000003" customHeight="1" x14ac:dyDescent="0.25">
      <c r="A75" s="286">
        <v>5</v>
      </c>
      <c r="B75" s="288" t="s">
        <v>549</v>
      </c>
      <c r="C75" s="251" t="s">
        <v>310</v>
      </c>
      <c r="D75" s="289" t="s">
        <v>531</v>
      </c>
      <c r="E75" s="290" t="s">
        <v>544</v>
      </c>
      <c r="F75" s="291">
        <v>405</v>
      </c>
      <c r="G75" s="279"/>
      <c r="H75" s="291">
        <v>320</v>
      </c>
      <c r="I75" s="280"/>
      <c r="J75" s="248">
        <v>40</v>
      </c>
      <c r="K75" s="281"/>
      <c r="L75" s="281"/>
      <c r="M75" s="281"/>
      <c r="N75" s="281"/>
      <c r="O75" s="281"/>
      <c r="P75" s="281"/>
      <c r="Q75" s="281"/>
      <c r="R75" s="218">
        <v>340</v>
      </c>
      <c r="S75" s="281"/>
      <c r="T75" s="294">
        <v>300</v>
      </c>
      <c r="U75" s="281"/>
      <c r="V75" s="218">
        <v>40</v>
      </c>
      <c r="W75" s="281"/>
      <c r="X75" s="218">
        <v>20</v>
      </c>
      <c r="Y75" s="281"/>
      <c r="Z75" s="292">
        <v>20</v>
      </c>
      <c r="AA75" s="281"/>
      <c r="AB75" s="282"/>
      <c r="AC75" s="284"/>
    </row>
    <row r="76" spans="1:33" s="51" customFormat="1" ht="21.95" customHeight="1" x14ac:dyDescent="0.25">
      <c r="A76" s="286">
        <v>6</v>
      </c>
      <c r="B76" s="288" t="s">
        <v>550</v>
      </c>
      <c r="C76" s="251" t="s">
        <v>310</v>
      </c>
      <c r="D76" s="289" t="s">
        <v>531</v>
      </c>
      <c r="E76" s="290" t="s">
        <v>551</v>
      </c>
      <c r="F76" s="291">
        <v>650</v>
      </c>
      <c r="G76" s="279"/>
      <c r="H76" s="291">
        <v>540</v>
      </c>
      <c r="I76" s="280"/>
      <c r="J76" s="287">
        <v>50</v>
      </c>
      <c r="K76" s="281"/>
      <c r="L76" s="281"/>
      <c r="M76" s="281"/>
      <c r="N76" s="281"/>
      <c r="O76" s="281"/>
      <c r="P76" s="281"/>
      <c r="Q76" s="281"/>
      <c r="R76" s="218">
        <v>423</v>
      </c>
      <c r="S76" s="281"/>
      <c r="T76" s="294">
        <v>373</v>
      </c>
      <c r="U76" s="281"/>
      <c r="V76" s="218">
        <v>50</v>
      </c>
      <c r="W76" s="281"/>
      <c r="X76" s="218">
        <v>167</v>
      </c>
      <c r="Y76" s="281"/>
      <c r="Z76" s="292">
        <v>167</v>
      </c>
      <c r="AA76" s="281"/>
      <c r="AB76" s="282"/>
      <c r="AC76" s="284"/>
      <c r="AD76" s="144"/>
    </row>
    <row r="77" spans="1:33" s="51" customFormat="1" ht="14.25" x14ac:dyDescent="0.25">
      <c r="A77" s="153">
        <v>3</v>
      </c>
      <c r="B77" s="295" t="s">
        <v>234</v>
      </c>
      <c r="C77" s="153"/>
      <c r="D77" s="153"/>
      <c r="E77" s="153"/>
      <c r="F77" s="201">
        <v>3480</v>
      </c>
      <c r="G77" s="201">
        <v>0</v>
      </c>
      <c r="H77" s="201">
        <v>2904</v>
      </c>
      <c r="I77" s="201">
        <v>0</v>
      </c>
      <c r="J77" s="201">
        <v>230</v>
      </c>
      <c r="K77" s="201">
        <v>0</v>
      </c>
      <c r="L77" s="201">
        <v>0</v>
      </c>
      <c r="M77" s="201">
        <v>0</v>
      </c>
      <c r="N77" s="201">
        <v>0</v>
      </c>
      <c r="O77" s="201">
        <v>0</v>
      </c>
      <c r="P77" s="201">
        <v>0</v>
      </c>
      <c r="Q77" s="201">
        <v>0</v>
      </c>
      <c r="R77" s="201">
        <v>2631.1</v>
      </c>
      <c r="S77" s="201">
        <v>0</v>
      </c>
      <c r="T77" s="201">
        <v>2401.1</v>
      </c>
      <c r="U77" s="201">
        <v>0</v>
      </c>
      <c r="V77" s="201">
        <v>230</v>
      </c>
      <c r="W77" s="201">
        <v>0</v>
      </c>
      <c r="X77" s="201">
        <v>529.1</v>
      </c>
      <c r="Y77" s="201">
        <v>0</v>
      </c>
      <c r="Z77" s="201">
        <v>529.1</v>
      </c>
      <c r="AA77" s="201">
        <v>0</v>
      </c>
      <c r="AB77" s="201">
        <v>0</v>
      </c>
      <c r="AC77" s="307"/>
      <c r="AD77" s="202"/>
    </row>
    <row r="78" spans="1:33" s="51" customFormat="1" ht="30" x14ac:dyDescent="0.25">
      <c r="A78" s="286">
        <v>1</v>
      </c>
      <c r="B78" s="288" t="s">
        <v>552</v>
      </c>
      <c r="C78" s="251" t="s">
        <v>234</v>
      </c>
      <c r="D78" s="289" t="s">
        <v>335</v>
      </c>
      <c r="E78" s="290" t="s">
        <v>553</v>
      </c>
      <c r="F78" s="291">
        <v>170</v>
      </c>
      <c r="G78" s="279"/>
      <c r="H78" s="291">
        <v>150</v>
      </c>
      <c r="I78" s="280"/>
      <c r="J78" s="287"/>
      <c r="K78" s="281"/>
      <c r="L78" s="281"/>
      <c r="M78" s="281"/>
      <c r="N78" s="281"/>
      <c r="O78" s="281"/>
      <c r="P78" s="281"/>
      <c r="Q78" s="281"/>
      <c r="R78" s="218">
        <v>34.1</v>
      </c>
      <c r="S78" s="281"/>
      <c r="T78" s="294">
        <v>34.1</v>
      </c>
      <c r="U78" s="281"/>
      <c r="V78" s="218">
        <v>0</v>
      </c>
      <c r="W78" s="281"/>
      <c r="X78" s="218">
        <v>142.1</v>
      </c>
      <c r="Y78" s="281"/>
      <c r="Z78" s="292">
        <v>142.1</v>
      </c>
      <c r="AA78" s="281"/>
      <c r="AB78" s="282"/>
      <c r="AC78" s="284"/>
      <c r="AD78" s="202"/>
    </row>
    <row r="79" spans="1:33" s="51" customFormat="1" ht="60" x14ac:dyDescent="0.25">
      <c r="A79" s="286">
        <v>2</v>
      </c>
      <c r="B79" s="288" t="s">
        <v>554</v>
      </c>
      <c r="C79" s="251" t="s">
        <v>234</v>
      </c>
      <c r="D79" s="289" t="s">
        <v>531</v>
      </c>
      <c r="E79" s="290" t="s">
        <v>555</v>
      </c>
      <c r="F79" s="291">
        <v>490</v>
      </c>
      <c r="G79" s="279"/>
      <c r="H79" s="291">
        <v>404</v>
      </c>
      <c r="I79" s="280"/>
      <c r="J79" s="287">
        <v>40</v>
      </c>
      <c r="K79" s="281"/>
      <c r="L79" s="281"/>
      <c r="M79" s="281"/>
      <c r="N79" s="281"/>
      <c r="O79" s="281"/>
      <c r="P79" s="281"/>
      <c r="Q79" s="281"/>
      <c r="R79" s="218">
        <v>390</v>
      </c>
      <c r="S79" s="281"/>
      <c r="T79" s="294">
        <v>350</v>
      </c>
      <c r="U79" s="281"/>
      <c r="V79" s="218">
        <v>40</v>
      </c>
      <c r="W79" s="281"/>
      <c r="X79" s="218">
        <v>54</v>
      </c>
      <c r="Y79" s="281"/>
      <c r="Z79" s="292">
        <v>54</v>
      </c>
      <c r="AA79" s="281"/>
      <c r="AB79" s="282"/>
      <c r="AC79" s="284"/>
      <c r="AD79" s="202"/>
    </row>
    <row r="80" spans="1:33" s="51" customFormat="1" ht="60" x14ac:dyDescent="0.25">
      <c r="A80" s="286">
        <v>3</v>
      </c>
      <c r="B80" s="288" t="s">
        <v>556</v>
      </c>
      <c r="C80" s="251" t="s">
        <v>234</v>
      </c>
      <c r="D80" s="289" t="s">
        <v>531</v>
      </c>
      <c r="E80" s="290" t="s">
        <v>557</v>
      </c>
      <c r="F80" s="291">
        <v>1500</v>
      </c>
      <c r="G80" s="279"/>
      <c r="H80" s="291">
        <v>1250</v>
      </c>
      <c r="I80" s="280"/>
      <c r="J80" s="287">
        <v>110</v>
      </c>
      <c r="K80" s="281"/>
      <c r="L80" s="281"/>
      <c r="M80" s="281"/>
      <c r="N80" s="281"/>
      <c r="O80" s="281"/>
      <c r="P80" s="281"/>
      <c r="Q80" s="281"/>
      <c r="R80" s="218">
        <v>1160</v>
      </c>
      <c r="S80" s="281"/>
      <c r="T80" s="294">
        <v>1050</v>
      </c>
      <c r="U80" s="281"/>
      <c r="V80" s="218">
        <v>110</v>
      </c>
      <c r="W80" s="281"/>
      <c r="X80" s="218">
        <v>200</v>
      </c>
      <c r="Y80" s="281"/>
      <c r="Z80" s="292">
        <v>200</v>
      </c>
      <c r="AA80" s="281"/>
      <c r="AB80" s="282"/>
      <c r="AC80" s="284"/>
      <c r="AD80" s="202"/>
    </row>
    <row r="81" spans="1:30" s="51" customFormat="1" ht="45" x14ac:dyDescent="0.25">
      <c r="A81" s="286">
        <v>4</v>
      </c>
      <c r="B81" s="288" t="s">
        <v>558</v>
      </c>
      <c r="C81" s="251" t="s">
        <v>234</v>
      </c>
      <c r="D81" s="289" t="s">
        <v>531</v>
      </c>
      <c r="E81" s="290" t="s">
        <v>559</v>
      </c>
      <c r="F81" s="291">
        <v>220</v>
      </c>
      <c r="G81" s="279"/>
      <c r="H81" s="291">
        <v>200</v>
      </c>
      <c r="I81" s="280"/>
      <c r="J81" s="287"/>
      <c r="K81" s="281"/>
      <c r="L81" s="281"/>
      <c r="M81" s="281"/>
      <c r="N81" s="281"/>
      <c r="O81" s="281"/>
      <c r="P81" s="281"/>
      <c r="Q81" s="281"/>
      <c r="R81" s="218">
        <v>180</v>
      </c>
      <c r="S81" s="281"/>
      <c r="T81" s="294">
        <v>180</v>
      </c>
      <c r="U81" s="281"/>
      <c r="V81" s="218">
        <v>0</v>
      </c>
      <c r="W81" s="281"/>
      <c r="X81" s="218">
        <v>20</v>
      </c>
      <c r="Y81" s="281"/>
      <c r="Z81" s="292">
        <v>20</v>
      </c>
      <c r="AA81" s="281"/>
      <c r="AB81" s="282"/>
      <c r="AC81" s="284"/>
      <c r="AD81" s="202"/>
    </row>
    <row r="82" spans="1:30" s="51" customFormat="1" ht="45" x14ac:dyDescent="0.25">
      <c r="A82" s="286">
        <v>5</v>
      </c>
      <c r="B82" s="288" t="s">
        <v>560</v>
      </c>
      <c r="C82" s="251" t="s">
        <v>234</v>
      </c>
      <c r="D82" s="289" t="s">
        <v>531</v>
      </c>
      <c r="E82" s="290" t="s">
        <v>561</v>
      </c>
      <c r="F82" s="291">
        <v>1100</v>
      </c>
      <c r="G82" s="279"/>
      <c r="H82" s="291">
        <v>900</v>
      </c>
      <c r="I82" s="280"/>
      <c r="J82" s="287">
        <v>80</v>
      </c>
      <c r="K82" s="281"/>
      <c r="L82" s="281"/>
      <c r="M82" s="281"/>
      <c r="N82" s="281"/>
      <c r="O82" s="281"/>
      <c r="P82" s="281"/>
      <c r="Q82" s="281"/>
      <c r="R82" s="218">
        <v>867</v>
      </c>
      <c r="S82" s="281"/>
      <c r="T82" s="294">
        <v>787</v>
      </c>
      <c r="U82" s="281"/>
      <c r="V82" s="218">
        <v>80</v>
      </c>
      <c r="W82" s="281"/>
      <c r="X82" s="218">
        <v>113</v>
      </c>
      <c r="Y82" s="281"/>
      <c r="Z82" s="292">
        <v>113</v>
      </c>
      <c r="AA82" s="281"/>
      <c r="AB82" s="282"/>
      <c r="AC82" s="284"/>
      <c r="AD82" s="202"/>
    </row>
    <row r="83" spans="1:30" s="51" customFormat="1" ht="46.5" customHeight="1" x14ac:dyDescent="0.25">
      <c r="A83" s="153">
        <v>4</v>
      </c>
      <c r="B83" s="295" t="s">
        <v>307</v>
      </c>
      <c r="C83" s="153"/>
      <c r="D83" s="153"/>
      <c r="E83" s="153"/>
      <c r="F83" s="201">
        <v>310</v>
      </c>
      <c r="G83" s="201">
        <v>0</v>
      </c>
      <c r="H83" s="201">
        <v>279</v>
      </c>
      <c r="I83" s="201">
        <v>0</v>
      </c>
      <c r="J83" s="201">
        <v>0</v>
      </c>
      <c r="K83" s="201">
        <v>0</v>
      </c>
      <c r="L83" s="201">
        <v>0</v>
      </c>
      <c r="M83" s="201">
        <v>0</v>
      </c>
      <c r="N83" s="201">
        <v>0</v>
      </c>
      <c r="O83" s="201">
        <v>0</v>
      </c>
      <c r="P83" s="201">
        <v>0</v>
      </c>
      <c r="Q83" s="201">
        <v>0</v>
      </c>
      <c r="R83" s="201">
        <v>38.200000000000003</v>
      </c>
      <c r="S83" s="201">
        <v>0</v>
      </c>
      <c r="T83" s="201">
        <v>38.200000000000003</v>
      </c>
      <c r="U83" s="201">
        <v>0</v>
      </c>
      <c r="V83" s="201">
        <v>0</v>
      </c>
      <c r="W83" s="201">
        <v>0</v>
      </c>
      <c r="X83" s="201">
        <v>241</v>
      </c>
      <c r="Y83" s="201">
        <v>0</v>
      </c>
      <c r="Z83" s="201">
        <v>241</v>
      </c>
      <c r="AA83" s="201">
        <v>0</v>
      </c>
      <c r="AB83" s="201">
        <v>0</v>
      </c>
      <c r="AC83" s="307"/>
      <c r="AD83" s="201"/>
    </row>
    <row r="84" spans="1:30" ht="46.5" customHeight="1" x14ac:dyDescent="0.25">
      <c r="A84" s="286"/>
      <c r="B84" s="288" t="s">
        <v>562</v>
      </c>
      <c r="C84" s="289" t="s">
        <v>307</v>
      </c>
      <c r="D84" s="289" t="s">
        <v>531</v>
      </c>
      <c r="E84" s="290" t="s">
        <v>563</v>
      </c>
      <c r="F84" s="291">
        <v>310</v>
      </c>
      <c r="G84" s="279"/>
      <c r="H84" s="291">
        <v>279</v>
      </c>
      <c r="I84" s="280"/>
      <c r="J84" s="248"/>
      <c r="K84" s="281"/>
      <c r="L84" s="281"/>
      <c r="M84" s="281"/>
      <c r="N84" s="281"/>
      <c r="O84" s="281"/>
      <c r="P84" s="281"/>
      <c r="Q84" s="281"/>
      <c r="R84" s="218">
        <v>38.200000000000003</v>
      </c>
      <c r="S84" s="281"/>
      <c r="T84" s="292">
        <v>38.200000000000003</v>
      </c>
      <c r="U84" s="281"/>
      <c r="V84" s="294"/>
      <c r="W84" s="281"/>
      <c r="X84" s="218">
        <v>241</v>
      </c>
      <c r="Y84" s="281"/>
      <c r="Z84" s="294">
        <v>241</v>
      </c>
      <c r="AA84" s="281"/>
      <c r="AB84" s="282"/>
      <c r="AC84" s="284"/>
    </row>
    <row r="85" spans="1:30" ht="46.5" customHeight="1" x14ac:dyDescent="0.25">
      <c r="A85" s="153">
        <v>5</v>
      </c>
      <c r="B85" s="295" t="s">
        <v>309</v>
      </c>
      <c r="C85" s="295"/>
      <c r="D85" s="153"/>
      <c r="E85" s="153"/>
      <c r="F85" s="201">
        <v>2875</v>
      </c>
      <c r="G85" s="201">
        <v>0</v>
      </c>
      <c r="H85" s="201">
        <v>2420</v>
      </c>
      <c r="I85" s="201">
        <v>0</v>
      </c>
      <c r="J85" s="201">
        <v>180</v>
      </c>
      <c r="K85" s="201">
        <v>0</v>
      </c>
      <c r="L85" s="201">
        <v>0</v>
      </c>
      <c r="M85" s="201">
        <v>0</v>
      </c>
      <c r="N85" s="201">
        <v>0</v>
      </c>
      <c r="O85" s="201">
        <v>0</v>
      </c>
      <c r="P85" s="201">
        <v>0</v>
      </c>
      <c r="Q85" s="201">
        <v>0</v>
      </c>
      <c r="R85" s="201">
        <v>2288.5</v>
      </c>
      <c r="S85" s="201">
        <v>0</v>
      </c>
      <c r="T85" s="201">
        <v>2108.5</v>
      </c>
      <c r="U85" s="201">
        <v>0</v>
      </c>
      <c r="V85" s="201">
        <v>180</v>
      </c>
      <c r="W85" s="201">
        <v>0</v>
      </c>
      <c r="X85" s="201">
        <v>311.5</v>
      </c>
      <c r="Y85" s="201">
        <v>0</v>
      </c>
      <c r="Z85" s="201">
        <v>311.5</v>
      </c>
      <c r="AA85" s="201">
        <v>0</v>
      </c>
      <c r="AB85" s="201">
        <v>0</v>
      </c>
      <c r="AC85" s="307"/>
    </row>
    <row r="86" spans="1:30" ht="30" x14ac:dyDescent="0.25">
      <c r="A86" s="286">
        <v>1</v>
      </c>
      <c r="B86" s="288" t="s">
        <v>564</v>
      </c>
      <c r="C86" s="289" t="s">
        <v>309</v>
      </c>
      <c r="D86" s="289" t="s">
        <v>531</v>
      </c>
      <c r="E86" s="290" t="s">
        <v>565</v>
      </c>
      <c r="F86" s="291">
        <v>245</v>
      </c>
      <c r="G86" s="279"/>
      <c r="H86" s="291">
        <v>220</v>
      </c>
      <c r="I86" s="280"/>
      <c r="J86" s="287"/>
      <c r="K86" s="281"/>
      <c r="L86" s="281"/>
      <c r="M86" s="281"/>
      <c r="N86" s="281"/>
      <c r="O86" s="281"/>
      <c r="P86" s="281"/>
      <c r="Q86" s="281"/>
      <c r="R86" s="218">
        <v>190</v>
      </c>
      <c r="S86" s="281"/>
      <c r="T86" s="292">
        <v>190</v>
      </c>
      <c r="U86" s="281"/>
      <c r="V86" s="218">
        <v>0</v>
      </c>
      <c r="W86" s="281"/>
      <c r="X86" s="218">
        <v>30</v>
      </c>
      <c r="Y86" s="281"/>
      <c r="Z86" s="292">
        <v>30</v>
      </c>
      <c r="AA86" s="281"/>
      <c r="AB86" s="282"/>
      <c r="AC86" s="284"/>
    </row>
    <row r="87" spans="1:30" ht="21" customHeight="1" x14ac:dyDescent="0.25">
      <c r="A87" s="286">
        <v>2</v>
      </c>
      <c r="B87" s="288" t="s">
        <v>566</v>
      </c>
      <c r="C87" s="289" t="s">
        <v>309</v>
      </c>
      <c r="D87" s="289" t="s">
        <v>531</v>
      </c>
      <c r="E87" s="290" t="s">
        <v>567</v>
      </c>
      <c r="F87" s="291">
        <v>1220</v>
      </c>
      <c r="G87" s="279"/>
      <c r="H87" s="291">
        <v>1000</v>
      </c>
      <c r="I87" s="280"/>
      <c r="J87" s="287">
        <v>100</v>
      </c>
      <c r="K87" s="281"/>
      <c r="L87" s="281"/>
      <c r="M87" s="281"/>
      <c r="N87" s="281"/>
      <c r="O87" s="281"/>
      <c r="P87" s="281"/>
      <c r="Q87" s="281"/>
      <c r="R87" s="218">
        <v>980</v>
      </c>
      <c r="S87" s="281"/>
      <c r="T87" s="292">
        <v>880</v>
      </c>
      <c r="U87" s="281"/>
      <c r="V87" s="218">
        <v>100</v>
      </c>
      <c r="W87" s="281"/>
      <c r="X87" s="218">
        <v>120</v>
      </c>
      <c r="Y87" s="281"/>
      <c r="Z87" s="292">
        <v>120</v>
      </c>
      <c r="AA87" s="281"/>
      <c r="AB87" s="282"/>
      <c r="AC87" s="284"/>
    </row>
    <row r="88" spans="1:30" ht="46.5" customHeight="1" x14ac:dyDescent="0.25">
      <c r="A88" s="286">
        <v>3</v>
      </c>
      <c r="B88" s="288" t="s">
        <v>568</v>
      </c>
      <c r="C88" s="289" t="s">
        <v>309</v>
      </c>
      <c r="D88" s="289" t="s">
        <v>531</v>
      </c>
      <c r="E88" s="290" t="s">
        <v>569</v>
      </c>
      <c r="F88" s="291">
        <v>970</v>
      </c>
      <c r="G88" s="279"/>
      <c r="H88" s="291">
        <v>800</v>
      </c>
      <c r="I88" s="280"/>
      <c r="J88" s="287">
        <v>80</v>
      </c>
      <c r="K88" s="281"/>
      <c r="L88" s="281"/>
      <c r="M88" s="281"/>
      <c r="N88" s="281"/>
      <c r="O88" s="281"/>
      <c r="P88" s="281"/>
      <c r="Q88" s="281"/>
      <c r="R88" s="218">
        <v>780</v>
      </c>
      <c r="S88" s="281"/>
      <c r="T88" s="292">
        <v>700</v>
      </c>
      <c r="U88" s="281"/>
      <c r="V88" s="218">
        <v>80</v>
      </c>
      <c r="W88" s="281"/>
      <c r="X88" s="218">
        <v>100</v>
      </c>
      <c r="Y88" s="281"/>
      <c r="Z88" s="292">
        <v>100</v>
      </c>
      <c r="AA88" s="281"/>
      <c r="AB88" s="282"/>
      <c r="AC88" s="284"/>
    </row>
    <row r="89" spans="1:30" ht="22.5" customHeight="1" x14ac:dyDescent="0.25">
      <c r="A89" s="286">
        <v>4</v>
      </c>
      <c r="B89" s="288" t="s">
        <v>570</v>
      </c>
      <c r="C89" s="289" t="s">
        <v>309</v>
      </c>
      <c r="D89" s="289" t="s">
        <v>531</v>
      </c>
      <c r="E89" s="290" t="s">
        <v>571</v>
      </c>
      <c r="F89" s="291">
        <v>440</v>
      </c>
      <c r="G89" s="279"/>
      <c r="H89" s="291">
        <v>400</v>
      </c>
      <c r="I89" s="280"/>
      <c r="J89" s="287"/>
      <c r="K89" s="281"/>
      <c r="L89" s="281"/>
      <c r="M89" s="281"/>
      <c r="N89" s="281"/>
      <c r="O89" s="281"/>
      <c r="P89" s="281"/>
      <c r="Q89" s="281"/>
      <c r="R89" s="218">
        <v>338.5</v>
      </c>
      <c r="S89" s="281"/>
      <c r="T89" s="292">
        <v>338.5</v>
      </c>
      <c r="U89" s="281"/>
      <c r="V89" s="218">
        <v>0</v>
      </c>
      <c r="W89" s="281"/>
      <c r="X89" s="218">
        <v>61.5</v>
      </c>
      <c r="Y89" s="281"/>
      <c r="Z89" s="292">
        <v>61.5</v>
      </c>
      <c r="AA89" s="281"/>
      <c r="AB89" s="282"/>
      <c r="AC89" s="284"/>
    </row>
    <row r="90" spans="1:30" ht="46.5" customHeight="1" x14ac:dyDescent="0.25">
      <c r="A90" s="153">
        <v>6</v>
      </c>
      <c r="B90" s="295" t="s">
        <v>233</v>
      </c>
      <c r="C90" s="295"/>
      <c r="D90" s="153"/>
      <c r="E90" s="153"/>
      <c r="F90" s="201">
        <v>4055</v>
      </c>
      <c r="G90" s="201">
        <v>0</v>
      </c>
      <c r="H90" s="201">
        <v>3440</v>
      </c>
      <c r="I90" s="201">
        <v>0</v>
      </c>
      <c r="J90" s="201">
        <v>250</v>
      </c>
      <c r="K90" s="201">
        <v>0</v>
      </c>
      <c r="L90" s="201">
        <v>0</v>
      </c>
      <c r="M90" s="201">
        <v>0</v>
      </c>
      <c r="N90" s="201">
        <v>0</v>
      </c>
      <c r="O90" s="201">
        <v>0</v>
      </c>
      <c r="P90" s="201">
        <v>0</v>
      </c>
      <c r="Q90" s="201">
        <v>0</v>
      </c>
      <c r="R90" s="201">
        <v>2731.3</v>
      </c>
      <c r="S90" s="201">
        <v>0</v>
      </c>
      <c r="T90" s="201">
        <v>2481.3000000000002</v>
      </c>
      <c r="U90" s="201">
        <v>0</v>
      </c>
      <c r="V90" s="201">
        <v>250</v>
      </c>
      <c r="W90" s="201">
        <v>0</v>
      </c>
      <c r="X90" s="201">
        <v>958</v>
      </c>
      <c r="Y90" s="201">
        <v>0</v>
      </c>
      <c r="Z90" s="201">
        <v>958</v>
      </c>
      <c r="AA90" s="201">
        <v>0</v>
      </c>
      <c r="AB90" s="201">
        <v>0</v>
      </c>
      <c r="AC90" s="307"/>
    </row>
    <row r="91" spans="1:30" ht="30" x14ac:dyDescent="0.25">
      <c r="A91" s="286">
        <v>1</v>
      </c>
      <c r="B91" s="288" t="s">
        <v>572</v>
      </c>
      <c r="C91" s="289" t="s">
        <v>233</v>
      </c>
      <c r="D91" s="289" t="s">
        <v>335</v>
      </c>
      <c r="E91" s="290" t="s">
        <v>573</v>
      </c>
      <c r="F91" s="291">
        <v>275</v>
      </c>
      <c r="G91" s="279"/>
      <c r="H91" s="291">
        <v>260</v>
      </c>
      <c r="I91" s="280"/>
      <c r="J91" s="296"/>
      <c r="K91" s="281"/>
      <c r="L91" s="281"/>
      <c r="M91" s="281"/>
      <c r="N91" s="281"/>
      <c r="O91" s="281"/>
      <c r="P91" s="281"/>
      <c r="Q91" s="281"/>
      <c r="R91" s="218">
        <v>111.3</v>
      </c>
      <c r="S91" s="281"/>
      <c r="T91" s="294">
        <v>111.3</v>
      </c>
      <c r="U91" s="281"/>
      <c r="V91" s="218">
        <v>0</v>
      </c>
      <c r="W91" s="281"/>
      <c r="X91" s="218">
        <v>148</v>
      </c>
      <c r="Y91" s="281"/>
      <c r="Z91" s="294">
        <v>148</v>
      </c>
      <c r="AA91" s="281"/>
      <c r="AB91" s="282"/>
      <c r="AC91" s="284"/>
    </row>
    <row r="92" spans="1:30" ht="66" customHeight="1" x14ac:dyDescent="0.25">
      <c r="A92" s="286">
        <v>2</v>
      </c>
      <c r="B92" s="288" t="s">
        <v>574</v>
      </c>
      <c r="C92" s="289" t="s">
        <v>233</v>
      </c>
      <c r="D92" s="289" t="s">
        <v>531</v>
      </c>
      <c r="E92" s="290" t="s">
        <v>575</v>
      </c>
      <c r="F92" s="291">
        <v>1760</v>
      </c>
      <c r="G92" s="279"/>
      <c r="H92" s="291">
        <v>1500</v>
      </c>
      <c r="I92" s="280"/>
      <c r="J92" s="287">
        <v>100</v>
      </c>
      <c r="K92" s="281"/>
      <c r="L92" s="281"/>
      <c r="M92" s="281"/>
      <c r="N92" s="281"/>
      <c r="O92" s="281"/>
      <c r="P92" s="281"/>
      <c r="Q92" s="281"/>
      <c r="R92" s="218">
        <v>1200</v>
      </c>
      <c r="S92" s="281"/>
      <c r="T92" s="294">
        <v>1100</v>
      </c>
      <c r="U92" s="281"/>
      <c r="V92" s="218">
        <v>100</v>
      </c>
      <c r="W92" s="281"/>
      <c r="X92" s="218">
        <v>400</v>
      </c>
      <c r="Y92" s="281"/>
      <c r="Z92" s="294">
        <v>400</v>
      </c>
      <c r="AA92" s="281"/>
      <c r="AB92" s="282"/>
      <c r="AC92" s="284"/>
    </row>
    <row r="93" spans="1:30" ht="60" x14ac:dyDescent="0.25">
      <c r="A93" s="286">
        <v>3</v>
      </c>
      <c r="B93" s="288" t="s">
        <v>576</v>
      </c>
      <c r="C93" s="289" t="s">
        <v>233</v>
      </c>
      <c r="D93" s="289" t="s">
        <v>531</v>
      </c>
      <c r="E93" s="290" t="s">
        <v>577</v>
      </c>
      <c r="F93" s="291">
        <v>980</v>
      </c>
      <c r="G93" s="279"/>
      <c r="H93" s="291">
        <v>820</v>
      </c>
      <c r="I93" s="280"/>
      <c r="J93" s="287">
        <v>70</v>
      </c>
      <c r="K93" s="281"/>
      <c r="L93" s="281"/>
      <c r="M93" s="281"/>
      <c r="N93" s="281"/>
      <c r="O93" s="281"/>
      <c r="P93" s="281"/>
      <c r="Q93" s="281"/>
      <c r="R93" s="218">
        <v>680</v>
      </c>
      <c r="S93" s="281"/>
      <c r="T93" s="294">
        <v>610</v>
      </c>
      <c r="U93" s="281"/>
      <c r="V93" s="218">
        <v>70</v>
      </c>
      <c r="W93" s="281"/>
      <c r="X93" s="218">
        <v>210</v>
      </c>
      <c r="Y93" s="281"/>
      <c r="Z93" s="294">
        <v>210</v>
      </c>
      <c r="AA93" s="281"/>
      <c r="AB93" s="282"/>
      <c r="AC93" s="284"/>
    </row>
    <row r="94" spans="1:30" ht="45" x14ac:dyDescent="0.25">
      <c r="A94" s="286">
        <v>4</v>
      </c>
      <c r="B94" s="288" t="s">
        <v>578</v>
      </c>
      <c r="C94" s="289" t="s">
        <v>233</v>
      </c>
      <c r="D94" s="289" t="s">
        <v>531</v>
      </c>
      <c r="E94" s="290" t="s">
        <v>579</v>
      </c>
      <c r="F94" s="291">
        <v>1040</v>
      </c>
      <c r="G94" s="279"/>
      <c r="H94" s="291">
        <v>860</v>
      </c>
      <c r="I94" s="280"/>
      <c r="J94" s="287">
        <v>80</v>
      </c>
      <c r="K94" s="281"/>
      <c r="L94" s="281"/>
      <c r="M94" s="281"/>
      <c r="N94" s="281"/>
      <c r="O94" s="281"/>
      <c r="P94" s="281"/>
      <c r="Q94" s="281"/>
      <c r="R94" s="218">
        <v>740</v>
      </c>
      <c r="S94" s="281"/>
      <c r="T94" s="294">
        <v>660</v>
      </c>
      <c r="U94" s="281"/>
      <c r="V94" s="218">
        <v>80</v>
      </c>
      <c r="W94" s="281"/>
      <c r="X94" s="218">
        <v>200</v>
      </c>
      <c r="Y94" s="281"/>
      <c r="Z94" s="294">
        <v>200</v>
      </c>
      <c r="AA94" s="281"/>
      <c r="AB94" s="282"/>
      <c r="AC94" s="284"/>
    </row>
    <row r="95" spans="1:30" ht="20.45" customHeight="1" x14ac:dyDescent="0.25">
      <c r="A95" s="286">
        <v>5</v>
      </c>
      <c r="B95" s="288" t="s">
        <v>580</v>
      </c>
      <c r="C95" s="289" t="s">
        <v>233</v>
      </c>
      <c r="D95" s="289" t="s">
        <v>531</v>
      </c>
      <c r="E95" s="290" t="s">
        <v>581</v>
      </c>
      <c r="F95" s="291">
        <v>240</v>
      </c>
      <c r="G95" s="279"/>
      <c r="H95" s="291">
        <v>211</v>
      </c>
      <c r="I95" s="280"/>
      <c r="J95" s="248"/>
      <c r="K95" s="281"/>
      <c r="L95" s="281"/>
      <c r="M95" s="281"/>
      <c r="N95" s="281"/>
      <c r="O95" s="281"/>
      <c r="P95" s="281"/>
      <c r="Q95" s="281"/>
      <c r="R95" s="218">
        <v>176</v>
      </c>
      <c r="S95" s="281"/>
      <c r="T95" s="294">
        <v>176</v>
      </c>
      <c r="U95" s="281"/>
      <c r="V95" s="218">
        <v>0</v>
      </c>
      <c r="W95" s="281"/>
      <c r="X95" s="218">
        <v>35</v>
      </c>
      <c r="Y95" s="281"/>
      <c r="Z95" s="294">
        <v>35</v>
      </c>
      <c r="AA95" s="281"/>
      <c r="AB95" s="282"/>
      <c r="AC95" s="284"/>
    </row>
    <row r="96" spans="1:30" ht="20.45" customHeight="1" x14ac:dyDescent="0.25">
      <c r="A96" s="262" t="s">
        <v>12</v>
      </c>
      <c r="B96" s="297" t="s">
        <v>582</v>
      </c>
      <c r="C96" s="263"/>
      <c r="D96" s="264"/>
      <c r="E96" s="264"/>
      <c r="F96" s="264">
        <v>2560</v>
      </c>
      <c r="G96" s="264">
        <v>0</v>
      </c>
      <c r="H96" s="264">
        <v>1810</v>
      </c>
      <c r="I96" s="264">
        <v>0</v>
      </c>
      <c r="J96" s="264">
        <v>0</v>
      </c>
      <c r="K96" s="264">
        <v>0</v>
      </c>
      <c r="L96" s="264">
        <v>0</v>
      </c>
      <c r="M96" s="264">
        <v>0</v>
      </c>
      <c r="N96" s="264">
        <v>0</v>
      </c>
      <c r="O96" s="264">
        <v>0</v>
      </c>
      <c r="P96" s="264">
        <v>0</v>
      </c>
      <c r="Q96" s="264">
        <v>0</v>
      </c>
      <c r="R96" s="264">
        <v>1106</v>
      </c>
      <c r="S96" s="264">
        <v>0</v>
      </c>
      <c r="T96" s="264">
        <v>1106</v>
      </c>
      <c r="U96" s="264">
        <v>0</v>
      </c>
      <c r="V96" s="264">
        <v>0</v>
      </c>
      <c r="W96" s="264">
        <v>0</v>
      </c>
      <c r="X96" s="264">
        <v>378</v>
      </c>
      <c r="Y96" s="264">
        <v>0</v>
      </c>
      <c r="Z96" s="264">
        <v>378</v>
      </c>
      <c r="AA96" s="264">
        <v>0</v>
      </c>
      <c r="AB96" s="264">
        <v>0</v>
      </c>
      <c r="AC96" s="310"/>
    </row>
    <row r="97" spans="1:32" x14ac:dyDescent="0.25">
      <c r="A97" s="153">
        <v>1</v>
      </c>
      <c r="B97" s="295" t="s">
        <v>89</v>
      </c>
      <c r="C97" s="153"/>
      <c r="D97" s="153"/>
      <c r="E97" s="153"/>
      <c r="F97" s="201">
        <v>2560</v>
      </c>
      <c r="G97" s="201">
        <v>0</v>
      </c>
      <c r="H97" s="201">
        <v>1810</v>
      </c>
      <c r="I97" s="201">
        <v>0</v>
      </c>
      <c r="J97" s="201">
        <v>0</v>
      </c>
      <c r="K97" s="201">
        <v>0</v>
      </c>
      <c r="L97" s="201">
        <v>0</v>
      </c>
      <c r="M97" s="201">
        <v>0</v>
      </c>
      <c r="N97" s="201">
        <v>0</v>
      </c>
      <c r="O97" s="201">
        <v>0</v>
      </c>
      <c r="P97" s="201">
        <v>0</v>
      </c>
      <c r="Q97" s="201">
        <v>0</v>
      </c>
      <c r="R97" s="199">
        <v>1106</v>
      </c>
      <c r="S97" s="199">
        <v>0</v>
      </c>
      <c r="T97" s="199">
        <v>1106</v>
      </c>
      <c r="U97" s="199">
        <v>0</v>
      </c>
      <c r="V97" s="199">
        <v>0</v>
      </c>
      <c r="W97" s="199">
        <v>0</v>
      </c>
      <c r="X97" s="199">
        <v>378</v>
      </c>
      <c r="Y97" s="199">
        <v>0</v>
      </c>
      <c r="Z97" s="199">
        <v>378</v>
      </c>
      <c r="AA97" s="201">
        <v>0</v>
      </c>
      <c r="AB97" s="201">
        <v>0</v>
      </c>
      <c r="AC97" s="307"/>
      <c r="AD97" s="51"/>
      <c r="AE97" s="51"/>
      <c r="AF97" s="51"/>
    </row>
    <row r="98" spans="1:32" ht="135" x14ac:dyDescent="0.25">
      <c r="A98"/>
      <c r="B98" s="285" t="s">
        <v>583</v>
      </c>
      <c r="C98" s="289" t="s">
        <v>584</v>
      </c>
      <c r="D98" s="298" t="s">
        <v>322</v>
      </c>
      <c r="E98" s="298" t="s">
        <v>585</v>
      </c>
      <c r="F98" s="299">
        <v>2560</v>
      </c>
      <c r="G98" s="266"/>
      <c r="H98" s="299">
        <v>1810</v>
      </c>
      <c r="I98" s="259"/>
      <c r="J98" s="259"/>
      <c r="K98" s="259"/>
      <c r="L98" s="259"/>
      <c r="M98" s="259"/>
      <c r="N98" s="259"/>
      <c r="O98" s="259"/>
      <c r="P98" s="259"/>
      <c r="Q98"/>
      <c r="R98" s="219">
        <v>1106</v>
      </c>
      <c r="S98" s="219"/>
      <c r="T98" s="300">
        <v>1106</v>
      </c>
      <c r="U98" s="219"/>
      <c r="V98" s="219"/>
      <c r="W98" s="219"/>
      <c r="X98" s="219">
        <v>378</v>
      </c>
      <c r="Y98" s="219"/>
      <c r="Z98" s="300">
        <v>378</v>
      </c>
      <c r="AA98" s="259"/>
      <c r="AB98" s="259"/>
      <c r="AC98" s="284"/>
      <c r="AD98"/>
      <c r="AE98"/>
      <c r="AF98"/>
    </row>
    <row r="99" spans="1:32" ht="38.25" x14ac:dyDescent="0.25">
      <c r="A99" s="153" t="s">
        <v>336</v>
      </c>
      <c r="B99" s="250" t="s">
        <v>507</v>
      </c>
      <c r="C99" s="153"/>
      <c r="D99" s="153"/>
      <c r="E99" s="153"/>
      <c r="F99" s="199">
        <v>14120</v>
      </c>
      <c r="G99" s="199">
        <v>0</v>
      </c>
      <c r="H99" s="199">
        <v>8775</v>
      </c>
      <c r="I99" s="199">
        <v>0</v>
      </c>
      <c r="J99" s="199">
        <v>4060</v>
      </c>
      <c r="K99" s="199">
        <v>0</v>
      </c>
      <c r="L99" s="199">
        <v>0</v>
      </c>
      <c r="M99" s="199">
        <v>0</v>
      </c>
      <c r="N99" s="199">
        <v>0</v>
      </c>
      <c r="O99" s="199">
        <v>0</v>
      </c>
      <c r="P99" s="199">
        <v>0</v>
      </c>
      <c r="Q99" s="199">
        <v>0</v>
      </c>
      <c r="R99" s="199">
        <v>9448.594000000001</v>
      </c>
      <c r="S99" s="199">
        <v>0</v>
      </c>
      <c r="T99" s="199">
        <v>6718.5940000000001</v>
      </c>
      <c r="U99" s="199">
        <v>0</v>
      </c>
      <c r="V99" s="199">
        <v>2430</v>
      </c>
      <c r="W99" s="199">
        <v>0</v>
      </c>
      <c r="X99" s="199">
        <v>3131</v>
      </c>
      <c r="Y99" s="199">
        <v>0</v>
      </c>
      <c r="Z99" s="199">
        <v>2001</v>
      </c>
      <c r="AA99" s="199">
        <v>0</v>
      </c>
      <c r="AB99" s="199">
        <v>1130</v>
      </c>
      <c r="AC99" s="307"/>
      <c r="AD99" s="51"/>
      <c r="AE99" s="51"/>
      <c r="AF99" s="145"/>
    </row>
    <row r="100" spans="1:32" x14ac:dyDescent="0.25">
      <c r="A100" s="153" t="s">
        <v>6</v>
      </c>
      <c r="B100" s="209" t="s">
        <v>306</v>
      </c>
      <c r="C100" s="153"/>
      <c r="D100" s="265"/>
      <c r="E100" s="265"/>
      <c r="F100" s="267">
        <v>1250</v>
      </c>
      <c r="G100" s="266"/>
      <c r="H100" s="201">
        <v>800</v>
      </c>
      <c r="I100" s="201">
        <v>0</v>
      </c>
      <c r="J100" s="201">
        <v>300</v>
      </c>
      <c r="K100" s="201">
        <v>0</v>
      </c>
      <c r="L100" s="201">
        <v>0</v>
      </c>
      <c r="M100" s="201">
        <v>0</v>
      </c>
      <c r="N100" s="201">
        <v>0</v>
      </c>
      <c r="O100" s="201">
        <v>0</v>
      </c>
      <c r="P100" s="201">
        <v>0</v>
      </c>
      <c r="Q100" s="268">
        <v>0</v>
      </c>
      <c r="R100" s="199">
        <v>1029</v>
      </c>
      <c r="S100" s="199">
        <v>0</v>
      </c>
      <c r="T100" s="199">
        <v>729</v>
      </c>
      <c r="U100" s="199">
        <v>0</v>
      </c>
      <c r="V100" s="199"/>
      <c r="W100" s="199">
        <v>0</v>
      </c>
      <c r="X100" s="199">
        <v>71</v>
      </c>
      <c r="Y100" s="199">
        <v>0</v>
      </c>
      <c r="Z100" s="199">
        <v>71</v>
      </c>
      <c r="AA100" s="201">
        <v>0</v>
      </c>
      <c r="AB100" s="201">
        <v>0</v>
      </c>
      <c r="AC100" s="307"/>
      <c r="AD100" s="51"/>
      <c r="AE100" s="51"/>
      <c r="AF100" s="51"/>
    </row>
    <row r="101" spans="1:32" ht="30" x14ac:dyDescent="0.25">
      <c r="A101"/>
      <c r="B101" s="285" t="s">
        <v>586</v>
      </c>
      <c r="C101" s="251" t="s">
        <v>508</v>
      </c>
      <c r="D101" s="289" t="s">
        <v>484</v>
      </c>
      <c r="E101" s="289" t="s">
        <v>587</v>
      </c>
      <c r="F101" s="292">
        <v>1250</v>
      </c>
      <c r="G101" s="222"/>
      <c r="H101" s="292">
        <v>800</v>
      </c>
      <c r="I101" s="259"/>
      <c r="J101" s="301">
        <v>300</v>
      </c>
      <c r="K101" s="259"/>
      <c r="L101" s="259"/>
      <c r="M101" s="259"/>
      <c r="N101" s="259"/>
      <c r="O101" s="259"/>
      <c r="P101" s="259"/>
      <c r="Q101"/>
      <c r="R101" s="219">
        <v>1029</v>
      </c>
      <c r="S101" s="219"/>
      <c r="T101" s="292">
        <v>729</v>
      </c>
      <c r="U101" s="219"/>
      <c r="V101" s="301">
        <v>300</v>
      </c>
      <c r="W101" s="219"/>
      <c r="X101" s="219">
        <v>71</v>
      </c>
      <c r="Y101" s="219"/>
      <c r="Z101" s="292">
        <v>71</v>
      </c>
      <c r="AA101" s="259"/>
      <c r="AB101" s="259"/>
      <c r="AC101" s="284"/>
      <c r="AD101"/>
      <c r="AE101"/>
      <c r="AF101"/>
    </row>
    <row r="102" spans="1:32" x14ac:dyDescent="0.25">
      <c r="A102" s="153" t="s">
        <v>4</v>
      </c>
      <c r="B102" s="209" t="s">
        <v>307</v>
      </c>
      <c r="C102" s="153"/>
      <c r="D102" s="153"/>
      <c r="E102" s="153"/>
      <c r="F102" s="270">
        <v>1230</v>
      </c>
      <c r="G102" s="270">
        <v>0</v>
      </c>
      <c r="H102" s="270">
        <v>714</v>
      </c>
      <c r="I102" s="270">
        <v>0</v>
      </c>
      <c r="J102" s="270">
        <v>350</v>
      </c>
      <c r="K102" s="270">
        <v>0</v>
      </c>
      <c r="L102" s="270">
        <v>0</v>
      </c>
      <c r="M102" s="270">
        <v>0</v>
      </c>
      <c r="N102" s="270">
        <v>0</v>
      </c>
      <c r="O102" s="270">
        <v>0</v>
      </c>
      <c r="P102" s="270">
        <v>0</v>
      </c>
      <c r="Q102" s="270">
        <v>0</v>
      </c>
      <c r="R102" s="270">
        <v>871.59400000000005</v>
      </c>
      <c r="S102" s="270">
        <v>0</v>
      </c>
      <c r="T102" s="270">
        <v>521.59400000000005</v>
      </c>
      <c r="U102" s="270">
        <v>0</v>
      </c>
      <c r="V102" s="270">
        <v>350</v>
      </c>
      <c r="W102" s="270">
        <v>0</v>
      </c>
      <c r="X102" s="270">
        <v>192</v>
      </c>
      <c r="Y102" s="270">
        <v>0</v>
      </c>
      <c r="Z102" s="270">
        <v>192</v>
      </c>
      <c r="AA102" s="201">
        <v>0</v>
      </c>
      <c r="AB102" s="201">
        <v>0</v>
      </c>
      <c r="AC102" s="307"/>
      <c r="AD102" s="51"/>
      <c r="AE102" s="51"/>
      <c r="AF102" s="51"/>
    </row>
    <row r="103" spans="1:32" ht="30" x14ac:dyDescent="0.25">
      <c r="A103" s="153"/>
      <c r="B103" s="302" t="s">
        <v>588</v>
      </c>
      <c r="C103" s="303" t="s">
        <v>307</v>
      </c>
      <c r="D103" s="303" t="s">
        <v>531</v>
      </c>
      <c r="E103" s="304" t="s">
        <v>589</v>
      </c>
      <c r="F103" s="292">
        <v>520</v>
      </c>
      <c r="G103" s="222"/>
      <c r="H103" s="292">
        <v>300</v>
      </c>
      <c r="I103" s="201"/>
      <c r="J103" s="287">
        <v>150</v>
      </c>
      <c r="K103" s="201"/>
      <c r="L103" s="201"/>
      <c r="M103" s="201"/>
      <c r="N103" s="201"/>
      <c r="O103" s="201"/>
      <c r="P103" s="201"/>
      <c r="Q103" s="202"/>
      <c r="R103" s="219">
        <v>350</v>
      </c>
      <c r="S103" s="199"/>
      <c r="T103" s="292">
        <v>200</v>
      </c>
      <c r="U103" s="199"/>
      <c r="V103" s="287">
        <v>150</v>
      </c>
      <c r="W103" s="199"/>
      <c r="X103" s="219">
        <v>100</v>
      </c>
      <c r="Y103" s="199"/>
      <c r="Z103" s="292">
        <v>100</v>
      </c>
      <c r="AA103" s="201"/>
      <c r="AB103" s="201"/>
      <c r="AC103" s="307"/>
      <c r="AD103" s="51"/>
      <c r="AE103" s="51"/>
      <c r="AF103" s="51"/>
    </row>
    <row r="104" spans="1:32" ht="60" x14ac:dyDescent="0.25">
      <c r="A104" s="259"/>
      <c r="B104" s="302" t="s">
        <v>590</v>
      </c>
      <c r="C104" s="303" t="s">
        <v>307</v>
      </c>
      <c r="D104" s="303" t="s">
        <v>531</v>
      </c>
      <c r="E104" s="304" t="s">
        <v>591</v>
      </c>
      <c r="F104" s="292">
        <v>710</v>
      </c>
      <c r="G104" s="223"/>
      <c r="H104" s="292">
        <v>414</v>
      </c>
      <c r="I104" s="259"/>
      <c r="J104" s="287">
        <v>200</v>
      </c>
      <c r="K104" s="259"/>
      <c r="L104" s="259"/>
      <c r="M104" s="259"/>
      <c r="N104" s="259"/>
      <c r="O104" s="259"/>
      <c r="P104" s="259"/>
      <c r="Q104"/>
      <c r="R104" s="219">
        <v>521.59400000000005</v>
      </c>
      <c r="S104" s="219"/>
      <c r="T104" s="305">
        <v>321.59399999999999</v>
      </c>
      <c r="U104" s="219"/>
      <c r="V104" s="287">
        <v>200</v>
      </c>
      <c r="W104" s="219"/>
      <c r="X104" s="219">
        <v>92</v>
      </c>
      <c r="Y104" s="219"/>
      <c r="Z104" s="300">
        <v>92</v>
      </c>
      <c r="AA104" s="259"/>
      <c r="AB104" s="259"/>
      <c r="AC104" s="284"/>
      <c r="AD104"/>
      <c r="AE104"/>
      <c r="AF104"/>
    </row>
    <row r="105" spans="1:32" x14ac:dyDescent="0.25">
      <c r="A105" s="153" t="s">
        <v>4</v>
      </c>
      <c r="B105" s="209" t="s">
        <v>232</v>
      </c>
      <c r="C105" s="153"/>
      <c r="D105" s="153"/>
      <c r="E105" s="153"/>
      <c r="F105" s="269">
        <v>540</v>
      </c>
      <c r="G105" s="269">
        <v>0</v>
      </c>
      <c r="H105" s="269">
        <v>261</v>
      </c>
      <c r="I105" s="269">
        <v>0</v>
      </c>
      <c r="J105" s="269">
        <v>210</v>
      </c>
      <c r="K105" s="269">
        <v>0</v>
      </c>
      <c r="L105" s="269">
        <v>0</v>
      </c>
      <c r="M105" s="269">
        <v>0</v>
      </c>
      <c r="N105" s="269">
        <v>0</v>
      </c>
      <c r="O105" s="269">
        <v>0</v>
      </c>
      <c r="P105" s="269">
        <v>0</v>
      </c>
      <c r="Q105" s="269">
        <v>0</v>
      </c>
      <c r="R105" s="269">
        <v>330</v>
      </c>
      <c r="S105" s="269">
        <v>0</v>
      </c>
      <c r="T105" s="269">
        <v>120</v>
      </c>
      <c r="U105" s="269">
        <v>0</v>
      </c>
      <c r="V105" s="269">
        <v>210</v>
      </c>
      <c r="W105" s="269">
        <v>0</v>
      </c>
      <c r="X105" s="269">
        <v>141</v>
      </c>
      <c r="Y105" s="269">
        <v>0</v>
      </c>
      <c r="Z105" s="269">
        <v>141</v>
      </c>
      <c r="AA105" s="269">
        <v>0</v>
      </c>
      <c r="AB105" s="269">
        <v>0</v>
      </c>
      <c r="AC105" s="307"/>
      <c r="AD105" s="51"/>
      <c r="AE105" s="51"/>
      <c r="AF105" s="51"/>
    </row>
    <row r="106" spans="1:32" ht="60" x14ac:dyDescent="0.25">
      <c r="A106" s="198">
        <v>1</v>
      </c>
      <c r="B106" s="285" t="s">
        <v>592</v>
      </c>
      <c r="C106" s="198" t="s">
        <v>487</v>
      </c>
      <c r="D106" s="289" t="s">
        <v>531</v>
      </c>
      <c r="E106" s="304" t="s">
        <v>593</v>
      </c>
      <c r="F106" s="300">
        <v>540</v>
      </c>
      <c r="G106" s="222"/>
      <c r="H106" s="300">
        <v>261</v>
      </c>
      <c r="I106" s="201"/>
      <c r="J106" s="301">
        <v>210</v>
      </c>
      <c r="K106" s="201"/>
      <c r="L106" s="201"/>
      <c r="M106" s="201"/>
      <c r="N106" s="201"/>
      <c r="O106" s="201"/>
      <c r="P106" s="201"/>
      <c r="Q106" s="202"/>
      <c r="R106" s="219">
        <v>330</v>
      </c>
      <c r="S106" s="199"/>
      <c r="T106" s="300">
        <v>120</v>
      </c>
      <c r="U106" s="199"/>
      <c r="V106" s="301">
        <v>210</v>
      </c>
      <c r="W106" s="199"/>
      <c r="X106" s="219">
        <v>141</v>
      </c>
      <c r="Y106" s="199"/>
      <c r="Z106" s="292">
        <v>141</v>
      </c>
      <c r="AA106" s="201"/>
      <c r="AB106" s="201"/>
      <c r="AC106" s="307"/>
      <c r="AD106" s="51"/>
      <c r="AE106" s="51"/>
      <c r="AF106" s="51"/>
    </row>
    <row r="107" spans="1:32" ht="28.5" x14ac:dyDescent="0.25">
      <c r="A107" s="153" t="s">
        <v>10</v>
      </c>
      <c r="B107" s="209" t="s">
        <v>231</v>
      </c>
      <c r="C107" s="153"/>
      <c r="D107" s="153"/>
      <c r="E107" s="153"/>
      <c r="F107" s="201">
        <v>11100</v>
      </c>
      <c r="G107" s="201">
        <v>0</v>
      </c>
      <c r="H107" s="201">
        <v>7000</v>
      </c>
      <c r="I107" s="201">
        <v>0</v>
      </c>
      <c r="J107" s="201">
        <v>3200</v>
      </c>
      <c r="K107" s="201">
        <v>0</v>
      </c>
      <c r="L107" s="201">
        <v>0</v>
      </c>
      <c r="M107" s="201">
        <v>0</v>
      </c>
      <c r="N107" s="201">
        <v>0</v>
      </c>
      <c r="O107" s="201">
        <v>0</v>
      </c>
      <c r="P107" s="201">
        <v>0</v>
      </c>
      <c r="Q107" s="201">
        <v>0</v>
      </c>
      <c r="R107" s="201">
        <v>7218</v>
      </c>
      <c r="S107" s="201">
        <v>0</v>
      </c>
      <c r="T107" s="201">
        <v>5348</v>
      </c>
      <c r="U107" s="201">
        <v>0</v>
      </c>
      <c r="V107" s="201">
        <v>1870</v>
      </c>
      <c r="W107" s="201">
        <v>0</v>
      </c>
      <c r="X107" s="201">
        <v>2727</v>
      </c>
      <c r="Y107" s="201">
        <v>0</v>
      </c>
      <c r="Z107" s="201">
        <v>1597</v>
      </c>
      <c r="AA107" s="201">
        <v>0</v>
      </c>
      <c r="AB107" s="201">
        <v>1130</v>
      </c>
      <c r="AC107" s="307"/>
      <c r="AD107" s="51"/>
      <c r="AE107" s="51"/>
      <c r="AF107" s="51"/>
    </row>
    <row r="108" spans="1:32" ht="75" x14ac:dyDescent="0.25">
      <c r="A108" s="198">
        <v>1</v>
      </c>
      <c r="B108" s="221" t="s">
        <v>480</v>
      </c>
      <c r="C108" s="217" t="s">
        <v>309</v>
      </c>
      <c r="D108" s="217" t="s">
        <v>322</v>
      </c>
      <c r="E108" s="217" t="s">
        <v>481</v>
      </c>
      <c r="F108" s="246">
        <v>8400</v>
      </c>
      <c r="G108" s="224"/>
      <c r="H108" s="224">
        <v>5000</v>
      </c>
      <c r="I108" s="218"/>
      <c r="J108" s="246">
        <v>2500</v>
      </c>
      <c r="K108" s="218"/>
      <c r="L108" s="218"/>
      <c r="M108" s="218"/>
      <c r="N108" s="218"/>
      <c r="O108" s="218"/>
      <c r="P108" s="218"/>
      <c r="Q108" s="218"/>
      <c r="R108" s="218">
        <v>4840</v>
      </c>
      <c r="S108" s="218"/>
      <c r="T108" s="292">
        <v>3470</v>
      </c>
      <c r="U108" s="218"/>
      <c r="V108" s="218">
        <v>1370</v>
      </c>
      <c r="W108" s="218"/>
      <c r="X108" s="219">
        <v>2660</v>
      </c>
      <c r="Y108" s="218"/>
      <c r="Z108" s="218">
        <v>1530</v>
      </c>
      <c r="AA108" s="218"/>
      <c r="AB108" s="306">
        <v>1130</v>
      </c>
      <c r="AC108" s="284"/>
      <c r="AD108"/>
      <c r="AE108"/>
      <c r="AF108"/>
    </row>
    <row r="109" spans="1:32" ht="45" x14ac:dyDescent="0.25">
      <c r="A109" s="198">
        <v>2</v>
      </c>
      <c r="B109" s="221" t="s">
        <v>315</v>
      </c>
      <c r="C109" s="217" t="s">
        <v>487</v>
      </c>
      <c r="D109" s="251" t="s">
        <v>313</v>
      </c>
      <c r="E109" s="251" t="s">
        <v>509</v>
      </c>
      <c r="F109" s="223">
        <v>2700</v>
      </c>
      <c r="G109" s="223"/>
      <c r="H109" s="223">
        <v>2000</v>
      </c>
      <c r="I109" s="218"/>
      <c r="J109" s="246">
        <v>700</v>
      </c>
      <c r="K109" s="218"/>
      <c r="L109" s="218"/>
      <c r="M109" s="218"/>
      <c r="N109" s="218"/>
      <c r="O109" s="218"/>
      <c r="P109" s="218"/>
      <c r="Q109" s="218"/>
      <c r="R109" s="218">
        <v>2378</v>
      </c>
      <c r="S109" s="218"/>
      <c r="T109" s="292">
        <v>1878</v>
      </c>
      <c r="U109" s="218"/>
      <c r="V109" s="218">
        <v>500</v>
      </c>
      <c r="W109" s="218"/>
      <c r="X109" s="219">
        <v>67</v>
      </c>
      <c r="Y109" s="218"/>
      <c r="Z109" s="300">
        <v>67</v>
      </c>
      <c r="AA109" s="218"/>
      <c r="AB109" s="247"/>
      <c r="AC109" s="284"/>
      <c r="AD109"/>
      <c r="AE109"/>
      <c r="AF109"/>
    </row>
    <row r="111" spans="1:32" x14ac:dyDescent="0.25">
      <c r="A111"/>
      <c r="B111"/>
      <c r="C111"/>
      <c r="D111"/>
      <c r="E111"/>
      <c r="F111"/>
      <c r="G111"/>
      <c r="H111"/>
      <c r="I111"/>
      <c r="J111"/>
      <c r="K111"/>
      <c r="L111"/>
      <c r="M111"/>
      <c r="N111"/>
      <c r="O111"/>
      <c r="P111"/>
      <c r="Q111"/>
      <c r="R111"/>
      <c r="S111"/>
      <c r="T111"/>
      <c r="U111"/>
      <c r="V111"/>
      <c r="W111"/>
      <c r="X111"/>
      <c r="Y111"/>
      <c r="Z111"/>
      <c r="AA111"/>
      <c r="AB111"/>
      <c r="AC111"/>
      <c r="AD111"/>
      <c r="AE111"/>
      <c r="AF111"/>
    </row>
    <row r="112" spans="1:32" x14ac:dyDescent="0.25">
      <c r="A112"/>
      <c r="B112"/>
      <c r="C112"/>
      <c r="D112"/>
      <c r="E112"/>
      <c r="F112"/>
      <c r="G112"/>
      <c r="H112"/>
      <c r="I112"/>
      <c r="J112"/>
      <c r="K112"/>
      <c r="L112"/>
      <c r="M112"/>
      <c r="N112"/>
      <c r="O112"/>
      <c r="P112"/>
      <c r="Q112"/>
      <c r="R112"/>
      <c r="S112"/>
      <c r="T112"/>
      <c r="U112"/>
      <c r="V112"/>
      <c r="W112"/>
      <c r="X112"/>
      <c r="Y112"/>
      <c r="Z112"/>
      <c r="AA112"/>
      <c r="AB112"/>
      <c r="AC112"/>
      <c r="AD112"/>
      <c r="AE112"/>
      <c r="AF112"/>
    </row>
  </sheetData>
  <mergeCells count="23">
    <mergeCell ref="AA1:AB1"/>
    <mergeCell ref="S9:W9"/>
    <mergeCell ref="E8:E10"/>
    <mergeCell ref="D7:D10"/>
    <mergeCell ref="F9:F10"/>
    <mergeCell ref="A2:AC2"/>
    <mergeCell ref="A3:AC3"/>
    <mergeCell ref="A4:AC4"/>
    <mergeCell ref="A5:AC5"/>
    <mergeCell ref="A7:A10"/>
    <mergeCell ref="B7:B10"/>
    <mergeCell ref="C7:C10"/>
    <mergeCell ref="X9:X10"/>
    <mergeCell ref="Y9:AC9"/>
    <mergeCell ref="E7:K7"/>
    <mergeCell ref="L7:Q8"/>
    <mergeCell ref="R7:W8"/>
    <mergeCell ref="X7:AC8"/>
    <mergeCell ref="F8:K8"/>
    <mergeCell ref="G9:K9"/>
    <mergeCell ref="L9:L10"/>
    <mergeCell ref="M9:Q9"/>
    <mergeCell ref="R9:R10"/>
  </mergeCells>
  <pageMargins left="0.7" right="0.2" top="0.75" bottom="0.75" header="0.3" footer="0.3"/>
  <pageSetup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69-H</vt:lpstr>
      <vt:lpstr>70-H</vt:lpstr>
      <vt:lpstr>71-H</vt:lpstr>
      <vt:lpstr>88-H</vt:lpstr>
      <vt:lpstr>72ĐT-NS</vt:lpstr>
      <vt:lpstr>73 ĐT-NS</vt:lpstr>
      <vt:lpstr>74-a H-an</vt:lpstr>
      <vt:lpstr>86ĐT-NS</vt:lpstr>
      <vt:lpstr>74-b- SNGD</vt:lpstr>
      <vt:lpstr>75 (Đầu tư)</vt:lpstr>
      <vt:lpstr>76-hanh</vt:lpstr>
      <vt:lpstr>76-b SNGD</vt:lpstr>
      <vt:lpstr>77(xã)</vt:lpstr>
      <vt:lpstr>78 (xã)</vt:lpstr>
      <vt:lpstr> 79(CT MTQG)</vt:lpstr>
      <vt:lpstr>80 (Đầu tư)</vt:lpstr>
      <vt:lpstr>'72ĐT-NS'!Print_Area</vt:lpstr>
      <vt:lpstr>'73 ĐT-NS'!Print_Area</vt:lpstr>
      <vt:lpstr>'75 (Đầu tư)'!Print_Area</vt:lpstr>
      <vt:lpstr>'77(xã)'!Print_Area</vt:lpstr>
      <vt:lpstr>' 79(CT MTQG)'!Print_Titles</vt:lpstr>
      <vt:lpstr>'80 (Đầu tư)'!Print_Titles</vt:lpstr>
      <vt:lpstr>'86ĐT-NS'!Print_Titles</vt:lpstr>
      <vt:lpstr>'88-H'!Print_Titles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Tuấn Mạc Thanh</dc:creator>
  <cp:lastModifiedBy>Administrator</cp:lastModifiedBy>
  <cp:lastPrinted>2020-02-21T03:14:57Z</cp:lastPrinted>
  <dcterms:created xsi:type="dcterms:W3CDTF">2020-02-12T08:28:45Z</dcterms:created>
  <dcterms:modified xsi:type="dcterms:W3CDTF">2025-01-17T07:52:01Z</dcterms:modified>
</cp:coreProperties>
</file>