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19440" windowHeight="11160" firstSheet="4" activeTab="8"/>
  </bookViews>
  <sheets>
    <sheet name="Thu nội địa" sheetId="1" state="hidden" r:id="rId1"/>
    <sheet name="Bieu 48 H" sheetId="4" r:id="rId2"/>
    <sheet name="Bieu 50" sheetId="5" r:id="rId3"/>
    <sheet name="Bieu 51H-Nga" sheetId="6" r:id="rId4"/>
    <sheet name="bieu 52H- Nga" sheetId="7" r:id="rId5"/>
    <sheet name="bieu 53-H Nga" sheetId="8" r:id="rId6"/>
    <sheet name="Bieu 54-Hạnh -Nga" sheetId="15" r:id="rId7"/>
    <sheet name="Bieu 58- Thùy" sheetId="10" r:id="rId8"/>
    <sheet name="Bieu 59-Thùy" sheetId="11" r:id="rId9"/>
    <sheet name="Bieu 61-Nga" sheetId="14" r:id="rId10"/>
    <sheet name="Sheet1" sheetId="16" r:id="rId11"/>
  </sheets>
  <externalReferences>
    <externalReference r:id="rId12"/>
    <externalReference r:id="rId13"/>
    <externalReference r:id="rId14"/>
    <externalReference r:id="rId15"/>
    <externalReference r:id="rId16"/>
  </externalReferences>
  <definedNames>
    <definedName name="_________a1" hidden="1">{"'Sheet1'!$L$16"}</definedName>
    <definedName name="_________PA3" hidden="1">{"'Sheet1'!$L$16"}</definedName>
    <definedName name="_______a1" hidden="1">{"'Sheet1'!$L$16"}</definedName>
    <definedName name="_______PA3" hidden="1">{"'Sheet1'!$L$16"}</definedName>
    <definedName name="______a1" hidden="1">{"'Sheet1'!$L$16"}</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NSO2" hidden="1">{"'Sheet1'!$L$16"}</definedName>
    <definedName name="______PA3" hidden="1">{"'Sheet1'!$L$16"}</definedName>
    <definedName name="______vl2" hidden="1">{"'Sheet1'!$L$16"}</definedName>
    <definedName name="_____a1" hidden="1">{"'Sheet1'!$L$16"}</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NSO2" hidden="1">{"'Sheet1'!$L$16"}</definedName>
    <definedName name="_____PA3" hidden="1">{"'Sheet1'!$L$16"}</definedName>
    <definedName name="_____vl2" hidden="1">{"'Sheet1'!$L$16"}</definedName>
    <definedName name="____ban2" hidden="1">{"'Sheet1'!$L$16"}</definedName>
    <definedName name="____cep1" hidden="1">{"'Sheet1'!$L$16"}</definedName>
    <definedName name="____Coc39" hidden="1">{"'Sheet1'!$L$16"}</definedName>
    <definedName name="____Goi8" hidden="1">{"'Sheet1'!$L$16"}</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UY1" hidden="1">{"'Sheet1'!$L$16"}</definedName>
    <definedName name="____HUY2" hidden="1">{"'Sheet1'!$L$16"}</definedName>
    <definedName name="____Lan1" hidden="1">{"'Sheet1'!$L$16"}</definedName>
    <definedName name="____LAN3" hidden="1">{"'Sheet1'!$L$16"}</definedName>
    <definedName name="____lk2" hidden="1">{"'Sheet1'!$L$16"}</definedName>
    <definedName name="____NSO2" hidden="1">{"'Sheet1'!$L$16"}</definedName>
    <definedName name="____PA3" hidden="1">{"'Sheet1'!$L$16"}</definedName>
    <definedName name="____Pl2" hidden="1">{"'Sheet1'!$L$16"}</definedName>
    <definedName name="____Tru21" hidden="1">{"'Sheet1'!$L$16"}</definedName>
    <definedName name="____tt3" hidden="1">{"'Sheet1'!$L$16"}</definedName>
    <definedName name="____TT31" hidden="1">{"'Sheet1'!$L$16"}</definedName>
    <definedName name="____vl2" hidden="1">{"'Sheet1'!$L$16"}</definedName>
    <definedName name="____VM2" hidden="1">{"'Sheet1'!$L$16"}</definedName>
    <definedName name="___a1" hidden="1">{"'Sheet1'!$L$16"}</definedName>
    <definedName name="___ban2" hidden="1">{"'Sheet1'!$L$16"}</definedName>
    <definedName name="___cep1" hidden="1">{"'Sheet1'!$L$16"}</definedName>
    <definedName name="___Coc39" hidden="1">{"'Sheet1'!$L$16"}</definedName>
    <definedName name="___Goi8"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UY1" hidden="1">{"'Sheet1'!$L$16"}</definedName>
    <definedName name="___HUY2" hidden="1">{"'Sheet1'!$L$16"}</definedName>
    <definedName name="___Lan1" hidden="1">{"'Sheet1'!$L$16"}</definedName>
    <definedName name="___LAN3" hidden="1">{"'Sheet1'!$L$16"}</definedName>
    <definedName name="___lk2" hidden="1">{"'Sheet1'!$L$16"}</definedName>
    <definedName name="___NSO2" hidden="1">{"'Sheet1'!$L$16"}</definedName>
    <definedName name="___PA3" hidden="1">{"'Sheet1'!$L$16"}</definedName>
    <definedName name="___Pl2" hidden="1">{"'Sheet1'!$L$16"}</definedName>
    <definedName name="___Tru21" hidden="1">{"'Sheet1'!$L$16"}</definedName>
    <definedName name="___tt3" hidden="1">{"'Sheet1'!$L$16"}</definedName>
    <definedName name="___TT31" hidden="1">{"'Sheet1'!$L$16"}</definedName>
    <definedName name="___vl2" hidden="1">{"'Sheet1'!$L$16"}</definedName>
    <definedName name="___VM2" hidden="1">{"'Sheet1'!$L$16"}</definedName>
    <definedName name="__a1" hidden="1">{"'Sheet1'!$L$16"}</definedName>
    <definedName name="__ban2" hidden="1">{"'Sheet1'!$L$16"}</definedName>
    <definedName name="__cep1" hidden="1">{"'Sheet1'!$L$16"}</definedName>
    <definedName name="__Coc39" hidden="1">{"'Sheet1'!$L$16"}</definedName>
    <definedName name="__Goi8"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UY1" hidden="1">{"'Sheet1'!$L$16"}</definedName>
    <definedName name="__HUY2" hidden="1">{"'Sheet1'!$L$16"}</definedName>
    <definedName name="__Lan1" hidden="1">{"'Sheet1'!$L$16"}</definedName>
    <definedName name="__LAN3" hidden="1">{"'Sheet1'!$L$16"}</definedName>
    <definedName name="__lk2" hidden="1">{"'Sheet1'!$L$16"}</definedName>
    <definedName name="__NSO2" hidden="1">{"'Sheet1'!$L$16"}</definedName>
    <definedName name="__PA3" hidden="1">{"'Sheet1'!$L$16"}</definedName>
    <definedName name="__Pl2" hidden="1">{"'Sheet1'!$L$16"}</definedName>
    <definedName name="__Tru21" hidden="1">{"'Sheet1'!$L$16"}</definedName>
    <definedName name="__tt3" hidden="1">{"'Sheet1'!$L$16"}</definedName>
    <definedName name="__TT31" hidden="1">{"'Sheet1'!$L$16"}</definedName>
    <definedName name="__vl2" hidden="1">{"'Sheet1'!$L$16"}</definedName>
    <definedName name="__VM2" hidden="1">{"'Sheet1'!$L$16"}</definedName>
    <definedName name="_ban2" hidden="1">{"'Sheet1'!$L$16"}</definedName>
    <definedName name="_cep1" hidden="1">{"'Sheet1'!$L$16"}</definedName>
    <definedName name="_Coc39" hidden="1">{"'Sheet1'!$L$16"}</definedName>
    <definedName name="_xlnm._FilterDatabase" localSheetId="6" hidden="1">'Bieu 54-Hạnh -Nga'!$A$11:$AC$223</definedName>
    <definedName name="_Goi8" hidden="1">{"'Sheet1'!$L$16"}</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UY1" hidden="1">{"'Sheet1'!$L$16"}</definedName>
    <definedName name="_HUY2" hidden="1">{"'Sheet1'!$L$16"}</definedName>
    <definedName name="_Key1" hidden="1">#REF!</definedName>
    <definedName name="_Key2" hidden="1">#REF!</definedName>
    <definedName name="_Lan1" hidden="1">{"'Sheet1'!$L$16"}</definedName>
    <definedName name="_LAN3" hidden="1">{"'Sheet1'!$L$16"}</definedName>
    <definedName name="_lk2" hidden="1">{"'Sheet1'!$L$16"}</definedName>
    <definedName name="_NSO2" hidden="1">{"'Sheet1'!$L$16"}</definedName>
    <definedName name="_Order1" hidden="1">255</definedName>
    <definedName name="_Order2" hidden="1">255</definedName>
    <definedName name="_PA3" hidden="1">{"'Sheet1'!$L$16"}</definedName>
    <definedName name="_Pl2" hidden="1">{"'Sheet1'!$L$16"}</definedName>
    <definedName name="_Sort" hidden="1">#REF!</definedName>
    <definedName name="_Tru21" hidden="1">{"'Sheet1'!$L$16"}</definedName>
    <definedName name="_tt3" hidden="1">{"'Sheet1'!$L$16"}</definedName>
    <definedName name="_TT31" hidden="1">{"'Sheet1'!$L$16"}</definedName>
    <definedName name="_vl2" hidden="1">{"'Sheet1'!$L$16"}</definedName>
    <definedName name="_VM2" hidden="1">{"'Sheet1'!$L$16"}</definedName>
    <definedName name="â" hidden="1">{"'Sheet1'!$L$16"}</definedName>
    <definedName name="AccessDatabase" hidden="1">"C:\My Documents\LeBinh\Xls\VP Cong ty\FORM.mdb"</definedName>
    <definedName name="ADADADD" hidden="1">{"'Sheet1'!$L$16"}</definedName>
    <definedName name="anscount" hidden="1">6</definedName>
    <definedName name="ATGT" hidden="1">{"'Sheet1'!$L$16"}</definedName>
    <definedName name="b" hidden="1">{"'Sheet1'!$L$16"}</definedName>
    <definedName name="BCBo" hidden="1">{"'Sheet1'!$L$16"}</definedName>
    <definedName name="btnm3" hidden="1">{"'Sheet1'!$L$16"}</definedName>
    <definedName name="chitietbgiang2" hidden="1">{"'Sheet1'!$L$16"}</definedName>
    <definedName name="chuong_phuluc_48_name" localSheetId="1">'Bieu 48 H'!$B$2</definedName>
    <definedName name="chuong_phuluc_50_name" localSheetId="2">'Bieu 50'!$B$2</definedName>
    <definedName name="chuong_phuluc_51_name" localSheetId="3">'Bieu 51H-Nga'!$B$2</definedName>
    <definedName name="chuong_phuluc_52_name" localSheetId="4">'bieu 52H- Nga'!$A$2</definedName>
    <definedName name="chuong_phuluc_53_name" localSheetId="5">'bieu 53-H Nga'!$B$2</definedName>
    <definedName name="chuong_phuluc_54_name" localSheetId="6">'Bieu 54-Hạnh -Nga'!$A$1</definedName>
    <definedName name="chuong_phuluc_58_name" localSheetId="7">'Bieu 58- Thùy'!$A$2</definedName>
    <definedName name="chuong_phuluc_59_name" localSheetId="8">'Bieu 59-Thùy'!$A$2</definedName>
    <definedName name="Coc_60" hidden="1">{"'Sheet1'!$L$16"}</definedName>
    <definedName name="Code" hidden="1">#REF!</definedName>
    <definedName name="CTCT1" hidden="1">{"'Sheet1'!$L$16"}</definedName>
    <definedName name="d" hidden="1">{"'Sheet1'!$L$16"}</definedName>
    <definedName name="data1" hidden="1">#REF!</definedName>
    <definedName name="data2" hidden="1">#REF!</definedName>
    <definedName name="data3" hidden="1">#REF!</definedName>
    <definedName name="DenDK" hidden="1">{"'Sheet1'!$L$16"}</definedName>
    <definedName name="dfg" hidden="1">{"'Sheet1'!$L$16"}</definedName>
    <definedName name="dgctp2" hidden="1">{"'Sheet1'!$L$16"}</definedName>
    <definedName name="Discount" hidden="1">#REF!</definedName>
    <definedName name="display_area_2" hidden="1">#REF!</definedName>
    <definedName name="dsh" hidden="1">#REF!</definedName>
    <definedName name="DUCANH" hidden="1">{"'Sheet1'!$L$16"}</definedName>
    <definedName name="E" hidden="1">{#N/A,#N/A,FALSE,"BN (2)"}</definedName>
    <definedName name="f" hidden="1">{"'Sheet1'!$L$16"}</definedName>
    <definedName name="FCode" hidden="1">#REF!</definedName>
    <definedName name="fsdfdsf" hidden="1">{"'Sheet1'!$L$16"}</definedName>
    <definedName name="g" hidden="1">{"'Sheet1'!$L$16"}</definedName>
    <definedName name="h" hidden="1">{"'Sheet1'!$L$16"}</definedName>
    <definedName name="HANG" hidden="1">{#N/A,#N/A,FALSE,"Chi tiÆt"}</definedName>
    <definedName name="hhh" hidden="1">{"'Sheet1'!$L$16"}</definedName>
    <definedName name="HiddenRows" hidden="1">#REF!</definedName>
    <definedName name="HIHIHIHOI" hidden="1">{"'Sheet1'!$L$16"}</definedName>
    <definedName name="hj" hidden="1">{"'Sheet1'!$L$16"}</definedName>
    <definedName name="HJKL" hidden="1">{"'Sheet1'!$L$16"}</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hidden="1">{"'Sheet1'!$L$16"}</definedName>
    <definedName name="hu" hidden="1">{"'Sheet1'!$L$16"}</definedName>
    <definedName name="huy" hidden="1">{"'Sheet1'!$L$16"}</definedName>
    <definedName name="KHANHKHUNG" hidden="1">{"'Sheet1'!$L$16"}</definedName>
    <definedName name="khla09" hidden="1">{"'Sheet1'!$L$16"}</definedName>
    <definedName name="khongtruotgia" hidden="1">{"'Sheet1'!$L$16"}</definedName>
    <definedName name="khvh09" hidden="1">{"'Sheet1'!$L$16"}</definedName>
    <definedName name="KHYt09" hidden="1">{"'Sheet1'!$L$16"}</definedName>
    <definedName name="KLduonggiaods" hidden="1">{"'Sheet1'!$L$16"}</definedName>
    <definedName name="komtun" hidden="1">{"'Sheet1'!$L$16"}</definedName>
    <definedName name="kontum" hidden="1">{#N/A,#N/A,TRUE,"BT M200 da 10x20"}</definedName>
    <definedName name="ksbn" hidden="1">{"'Sheet1'!$L$16"}</definedName>
    <definedName name="kshn" hidden="1">{"'Sheet1'!$L$16"}</definedName>
    <definedName name="ksls" hidden="1">{"'Sheet1'!$L$16"}</definedName>
    <definedName name="lan" hidden="1">{#N/A,#N/A,TRUE,"BT M200 da 10x20"}</definedName>
    <definedName name="langson" hidden="1">{"'Sheet1'!$L$16"}</definedName>
    <definedName name="mo" hidden="1">{"'Sheet1'!$L$16"}</definedName>
    <definedName name="NHANH2_CG4" hidden="1">{"'Sheet1'!$L$16"}</definedName>
    <definedName name="OrderTable" hidden="1">#REF!</definedName>
    <definedName name="PAIII_" hidden="1">{"'Sheet1'!$L$16"}</definedName>
    <definedName name="PMS" hidden="1">{"'Sheet1'!$L$16"}</definedName>
    <definedName name="_xlnm.Print_Titles" localSheetId="1">'Bieu 48 H'!$7:$8</definedName>
    <definedName name="_xlnm.Print_Titles" localSheetId="5">'bieu 53-H Nga'!$7:$8</definedName>
    <definedName name="_xlnm.Print_Titles" localSheetId="6">'Bieu 54-Hạnh -Nga'!$7:$9</definedName>
    <definedName name="ProdForm" hidden="1">#REF!</definedName>
    <definedName name="Product" hidden="1">#REF!</definedName>
    <definedName name="RCArea" hidden="1">#REF!</definedName>
    <definedName name="re" hidden="1">{"'Sheet1'!$L$16"}</definedName>
    <definedName name="RGHGSD" hidden="1">{"'Sheet1'!$L$16"}</definedName>
    <definedName name="rr" hidden="1">{"'Sheet1'!$L$16"}</definedName>
    <definedName name="sdbv" hidden="1">{"'Sheet1'!$L$16"}</definedName>
    <definedName name="Sosanh2" hidden="1">{"'Sheet1'!$L$16"}</definedName>
    <definedName name="SpecialPrice" hidden="1">#REF!</definedName>
    <definedName name="T.3" hidden="1">{"'Sheet1'!$L$16"}</definedName>
    <definedName name="tbl_ProdInfo" hidden="1">#REF!</definedName>
    <definedName name="tha" hidden="1">{"'Sheet1'!$L$16"}</definedName>
    <definedName name="trong" hidden="1">{"'Sheet1'!$L$16"}</definedName>
    <definedName name="ttttt" hidden="1">{"'Sheet1'!$L$16"}</definedName>
    <definedName name="ttttttttttt" hidden="1">{"'Sheet1'!$L$16"}</definedName>
    <definedName name="tuyennhanh" hidden="1">{"'Sheet1'!$L$16"}</definedName>
    <definedName name="uu" hidden="1">{"'Sheet1'!$L$16"}</definedName>
    <definedName name="VATM" hidden="1">{"'Sheet1'!$L$16"}</definedName>
    <definedName name="vcoto" hidden="1">{"'Sheet1'!$L$16"}</definedName>
    <definedName name="VH" hidden="1">{"'Sheet1'!$L$16"}</definedName>
    <definedName name="Viet" hidden="1">{"'Sheet1'!$L$16"}</definedName>
    <definedName name="vlct" hidden="1">{"'Sheet1'!$L$16"}</definedName>
    <definedName name="wrn.Bang._.ke._.nhan._.hang." hidden="1">{#N/A,#N/A,FALSE,"Ke khai NH"}</definedName>
    <definedName name="wrn.Che._.do._.duoc._.huong." hidden="1">{#N/A,#N/A,FALSE,"BN (2)"}</definedName>
    <definedName name="wrn.chi._.tiÆt." hidden="1">{#N/A,#N/A,FALSE,"Chi tiÆt"}</definedName>
    <definedName name="wrn.Giáy._.bao._.no." hidden="1">{#N/A,#N/A,FALSE,"BN"}</definedName>
    <definedName name="wrn.vd." hidden="1">{#N/A,#N/A,TRUE,"BT M200 da 10x20"}</definedName>
    <definedName name="xls" hidden="1">{"'Sheet1'!$L$16"}</definedName>
    <definedName name="xlttbninh" hidden="1">{"'Sheet1'!$L$16"}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 i="10" l="1"/>
  <c r="W94" i="15" l="1"/>
  <c r="L94" i="15"/>
  <c r="U94" i="15" s="1"/>
  <c r="J94" i="15"/>
  <c r="K94" i="15" s="1"/>
  <c r="F94" i="15"/>
  <c r="T94" i="15" s="1"/>
  <c r="D94" i="15"/>
  <c r="T185" i="15"/>
  <c r="D185" i="15"/>
  <c r="L184" i="15"/>
  <c r="J184" i="15"/>
  <c r="F184" i="15"/>
  <c r="W184" i="15" s="1"/>
  <c r="D184" i="15"/>
  <c r="K184" i="15" l="1"/>
  <c r="T184" i="15"/>
  <c r="F166" i="15" l="1"/>
  <c r="G149" i="15"/>
  <c r="H149" i="15"/>
  <c r="I149" i="15"/>
  <c r="J149" i="15"/>
  <c r="K149" i="15"/>
  <c r="L149" i="15"/>
  <c r="M149" i="15"/>
  <c r="N149" i="15"/>
  <c r="O149" i="15"/>
  <c r="P149" i="15"/>
  <c r="Q149" i="15"/>
  <c r="R149" i="15"/>
  <c r="S149" i="15"/>
  <c r="T149" i="15"/>
  <c r="F149" i="15"/>
  <c r="G140" i="15"/>
  <c r="H140" i="15"/>
  <c r="I140" i="15"/>
  <c r="L140" i="15"/>
  <c r="M140" i="15"/>
  <c r="N140" i="15"/>
  <c r="O140" i="15"/>
  <c r="P140" i="15"/>
  <c r="Q140" i="15"/>
  <c r="R140" i="15"/>
  <c r="S140" i="15"/>
  <c r="F140" i="15"/>
  <c r="F137" i="15"/>
  <c r="G112" i="15"/>
  <c r="H112" i="15"/>
  <c r="I112" i="15"/>
  <c r="J112" i="15"/>
  <c r="K112" i="15"/>
  <c r="L112" i="15"/>
  <c r="M112" i="15"/>
  <c r="N112" i="15"/>
  <c r="O112" i="15"/>
  <c r="P112" i="15"/>
  <c r="Q112" i="15"/>
  <c r="R112" i="15"/>
  <c r="S112" i="15"/>
  <c r="F112" i="15"/>
  <c r="G105" i="15"/>
  <c r="H105" i="15"/>
  <c r="I105" i="15"/>
  <c r="J105" i="15"/>
  <c r="K105" i="15"/>
  <c r="L105" i="15"/>
  <c r="M105" i="15"/>
  <c r="N105" i="15"/>
  <c r="O105" i="15"/>
  <c r="P105" i="15"/>
  <c r="Q105" i="15"/>
  <c r="R105" i="15"/>
  <c r="S105" i="15"/>
  <c r="X105" i="15"/>
  <c r="Y105" i="15"/>
  <c r="Z105" i="15"/>
  <c r="AA105" i="15"/>
  <c r="AB105" i="15"/>
  <c r="AC105" i="15"/>
  <c r="AD105" i="15"/>
  <c r="AE105" i="15"/>
  <c r="AF105" i="15"/>
  <c r="F105" i="15"/>
  <c r="G103" i="15"/>
  <c r="H103" i="15"/>
  <c r="I103" i="15"/>
  <c r="J103" i="15"/>
  <c r="K103" i="15"/>
  <c r="L103" i="15"/>
  <c r="M103" i="15"/>
  <c r="N103" i="15"/>
  <c r="O103" i="15"/>
  <c r="P103" i="15"/>
  <c r="Q103" i="15"/>
  <c r="R103" i="15"/>
  <c r="S103" i="15"/>
  <c r="T103" i="15"/>
  <c r="F103" i="15"/>
  <c r="G101" i="15"/>
  <c r="H101" i="15"/>
  <c r="I101" i="15"/>
  <c r="J101" i="15"/>
  <c r="K101" i="15"/>
  <c r="L101" i="15"/>
  <c r="M101" i="15"/>
  <c r="N101" i="15"/>
  <c r="O101" i="15"/>
  <c r="P101" i="15"/>
  <c r="Q101" i="15"/>
  <c r="R101" i="15"/>
  <c r="S101" i="15"/>
  <c r="T101" i="15"/>
  <c r="F101" i="15"/>
  <c r="G98" i="15"/>
  <c r="H98" i="15"/>
  <c r="I98" i="15"/>
  <c r="J98" i="15"/>
  <c r="K98" i="15"/>
  <c r="L98" i="15"/>
  <c r="M98" i="15"/>
  <c r="N98" i="15"/>
  <c r="O98" i="15"/>
  <c r="P98" i="15"/>
  <c r="Q98" i="15"/>
  <c r="R98" i="15"/>
  <c r="S98" i="15"/>
  <c r="T98" i="15"/>
  <c r="V98" i="15"/>
  <c r="X98" i="15"/>
  <c r="Y98" i="15"/>
  <c r="Z98" i="15"/>
  <c r="AA98" i="15"/>
  <c r="AB98" i="15"/>
  <c r="AC98" i="15"/>
  <c r="AD98" i="15"/>
  <c r="AE98" i="15"/>
  <c r="AF98" i="15"/>
  <c r="F98" i="15"/>
  <c r="G86" i="15"/>
  <c r="H86" i="15"/>
  <c r="I86" i="15"/>
  <c r="J86" i="15"/>
  <c r="K86" i="15"/>
  <c r="L86" i="15"/>
  <c r="M86" i="15"/>
  <c r="N86" i="15"/>
  <c r="O86" i="15"/>
  <c r="P86" i="15"/>
  <c r="Q86" i="15"/>
  <c r="R86" i="15"/>
  <c r="S86" i="15"/>
  <c r="F86" i="15"/>
  <c r="G79" i="15"/>
  <c r="H79" i="15"/>
  <c r="I79" i="15"/>
  <c r="J79" i="15"/>
  <c r="K79" i="15"/>
  <c r="L79" i="15"/>
  <c r="M79" i="15"/>
  <c r="N79" i="15"/>
  <c r="O79" i="15"/>
  <c r="P79" i="15"/>
  <c r="Q79" i="15"/>
  <c r="R79" i="15"/>
  <c r="S79" i="15"/>
  <c r="T79" i="15"/>
  <c r="V79" i="15"/>
  <c r="X79" i="15"/>
  <c r="Y79" i="15"/>
  <c r="Z79" i="15"/>
  <c r="AA79" i="15"/>
  <c r="AB79" i="15"/>
  <c r="AC79" i="15"/>
  <c r="AD79" i="15"/>
  <c r="AE79" i="15"/>
  <c r="AF79" i="15"/>
  <c r="F79" i="15"/>
  <c r="G75" i="15"/>
  <c r="H75" i="15"/>
  <c r="I75" i="15"/>
  <c r="J75" i="15"/>
  <c r="K75" i="15"/>
  <c r="L75" i="15"/>
  <c r="M75" i="15"/>
  <c r="N75" i="15"/>
  <c r="O75" i="15"/>
  <c r="P75" i="15"/>
  <c r="Q75" i="15"/>
  <c r="R75" i="15"/>
  <c r="S75" i="15"/>
  <c r="T75" i="15"/>
  <c r="F75" i="15"/>
  <c r="G72" i="15"/>
  <c r="H72" i="15"/>
  <c r="H65" i="15" s="1"/>
  <c r="I72" i="15"/>
  <c r="J72" i="15"/>
  <c r="K72" i="15"/>
  <c r="L72" i="15"/>
  <c r="M72" i="15"/>
  <c r="N72" i="15"/>
  <c r="O72" i="15"/>
  <c r="P72" i="15"/>
  <c r="Q72" i="15"/>
  <c r="R72" i="15"/>
  <c r="S72" i="15"/>
  <c r="T72" i="15"/>
  <c r="F72" i="15"/>
  <c r="V65" i="15"/>
  <c r="X65" i="15"/>
  <c r="Y65" i="15"/>
  <c r="Z65" i="15"/>
  <c r="AA65" i="15"/>
  <c r="AB65" i="15"/>
  <c r="AC65" i="15"/>
  <c r="AD65" i="15"/>
  <c r="AE65" i="15"/>
  <c r="AF65" i="15"/>
  <c r="G66" i="15"/>
  <c r="G65" i="15" s="1"/>
  <c r="H66" i="15"/>
  <c r="I66" i="15"/>
  <c r="I65" i="15" s="1"/>
  <c r="J66" i="15"/>
  <c r="K66" i="15"/>
  <c r="L66" i="15"/>
  <c r="M66" i="15"/>
  <c r="N66" i="15"/>
  <c r="O66" i="15"/>
  <c r="O65" i="15" s="1"/>
  <c r="P66" i="15"/>
  <c r="Q66" i="15"/>
  <c r="R66" i="15"/>
  <c r="S66" i="15"/>
  <c r="S65" i="15" s="1"/>
  <c r="F66" i="15"/>
  <c r="F65" i="15" s="1"/>
  <c r="D67" i="15"/>
  <c r="W106" i="15"/>
  <c r="D106" i="15"/>
  <c r="U106" i="15" s="1"/>
  <c r="P65" i="15" l="1"/>
  <c r="M65" i="15"/>
  <c r="Q65" i="15"/>
  <c r="K65" i="15"/>
  <c r="L65" i="15"/>
  <c r="R65" i="15"/>
  <c r="N65" i="15"/>
  <c r="J65" i="15"/>
  <c r="T69" i="15"/>
  <c r="T66" i="15" s="1"/>
  <c r="T65" i="15" s="1"/>
  <c r="W136" i="15"/>
  <c r="D136" i="15"/>
  <c r="U136" i="15" s="1"/>
  <c r="J39" i="4"/>
  <c r="A4" i="6" l="1"/>
  <c r="H54" i="8"/>
  <c r="G54" i="8" s="1"/>
  <c r="E54" i="8"/>
  <c r="D54" i="8" s="1"/>
  <c r="D36" i="4" s="1"/>
  <c r="E25" i="8"/>
  <c r="E24" i="8"/>
  <c r="H12" i="8"/>
  <c r="I12" i="8"/>
  <c r="E45" i="6" l="1"/>
  <c r="D45" i="6"/>
  <c r="Y21" i="11"/>
  <c r="T21" i="11"/>
  <c r="O21" i="11"/>
  <c r="W21" i="11" s="1"/>
  <c r="G21" i="11"/>
  <c r="E21" i="11"/>
  <c r="C21" i="11" s="1"/>
  <c r="Y20" i="11"/>
  <c r="T20" i="11"/>
  <c r="O20" i="11"/>
  <c r="W20" i="11" s="1"/>
  <c r="M20" i="11"/>
  <c r="G20" i="11"/>
  <c r="E20" i="11" s="1"/>
  <c r="C20" i="11" s="1"/>
  <c r="Y19" i="11"/>
  <c r="T19" i="11"/>
  <c r="O19" i="11"/>
  <c r="M19" i="11" s="1"/>
  <c r="G19" i="11"/>
  <c r="E19" i="11"/>
  <c r="C19" i="11" s="1"/>
  <c r="Y18" i="11"/>
  <c r="T18" i="11"/>
  <c r="O18" i="11"/>
  <c r="W18" i="11" s="1"/>
  <c r="G18" i="11"/>
  <c r="E18" i="11" s="1"/>
  <c r="C18" i="11" s="1"/>
  <c r="Y17" i="11"/>
  <c r="T17" i="11"/>
  <c r="O17" i="11"/>
  <c r="G17" i="11"/>
  <c r="E17" i="11" s="1"/>
  <c r="C17" i="11" s="1"/>
  <c r="Y16" i="11"/>
  <c r="T16" i="11"/>
  <c r="O16" i="11"/>
  <c r="G16" i="11"/>
  <c r="E16" i="11" s="1"/>
  <c r="C16" i="11" s="1"/>
  <c r="Y15" i="11"/>
  <c r="T15" i="11"/>
  <c r="O15" i="11"/>
  <c r="M15" i="11" s="1"/>
  <c r="G15" i="11"/>
  <c r="E15" i="11" s="1"/>
  <c r="C15" i="11" s="1"/>
  <c r="Y14" i="11"/>
  <c r="T14" i="11"/>
  <c r="O14" i="11"/>
  <c r="W14" i="11" s="1"/>
  <c r="G14" i="11"/>
  <c r="E14" i="11" s="1"/>
  <c r="Y13" i="11"/>
  <c r="T13" i="11"/>
  <c r="O13" i="11"/>
  <c r="G13" i="11"/>
  <c r="E13" i="11" s="1"/>
  <c r="C13" i="11" s="1"/>
  <c r="R12" i="11"/>
  <c r="Q12" i="11"/>
  <c r="Y12" i="11" s="1"/>
  <c r="P12" i="11"/>
  <c r="O12" i="11"/>
  <c r="N12" i="11"/>
  <c r="L12" i="11"/>
  <c r="J12" i="11"/>
  <c r="I12" i="11"/>
  <c r="H12" i="11"/>
  <c r="G12" i="11"/>
  <c r="F12" i="11"/>
  <c r="D12" i="11"/>
  <c r="AB21" i="10"/>
  <c r="P21" i="10"/>
  <c r="O21" i="10" s="1"/>
  <c r="J21" i="10"/>
  <c r="D21" i="10"/>
  <c r="AB20" i="10"/>
  <c r="P20" i="10"/>
  <c r="O20" i="10" s="1"/>
  <c r="J20" i="10"/>
  <c r="D20" i="10"/>
  <c r="AB19" i="10"/>
  <c r="AA19" i="10"/>
  <c r="P19" i="10"/>
  <c r="O19" i="10" s="1"/>
  <c r="J19" i="10"/>
  <c r="D19" i="10"/>
  <c r="AB18" i="10"/>
  <c r="P18" i="10"/>
  <c r="O18" i="10" s="1"/>
  <c r="J18" i="10"/>
  <c r="D18" i="10"/>
  <c r="AB17" i="10"/>
  <c r="P17" i="10"/>
  <c r="O17" i="10" s="1"/>
  <c r="J17" i="10"/>
  <c r="C17" i="10" s="1"/>
  <c r="D17" i="10"/>
  <c r="AB16" i="10"/>
  <c r="P16" i="10"/>
  <c r="O16" i="10" s="1"/>
  <c r="J16" i="10"/>
  <c r="D16" i="10"/>
  <c r="AB15" i="10"/>
  <c r="P15" i="10"/>
  <c r="O15" i="10" s="1"/>
  <c r="J15" i="10"/>
  <c r="D15" i="10"/>
  <c r="D12" i="10" s="1"/>
  <c r="AB14" i="10"/>
  <c r="P14" i="10"/>
  <c r="O14" i="10" s="1"/>
  <c r="J14" i="10"/>
  <c r="D14" i="10"/>
  <c r="AB13" i="10"/>
  <c r="AA13" i="10"/>
  <c r="P13" i="10"/>
  <c r="O13" i="10" s="1"/>
  <c r="J13" i="10"/>
  <c r="D13" i="10"/>
  <c r="Y12" i="10"/>
  <c r="X12" i="10"/>
  <c r="W12" i="10"/>
  <c r="V12" i="10"/>
  <c r="U12" i="10"/>
  <c r="T12" i="10"/>
  <c r="S12" i="10"/>
  <c r="AB12" i="10" s="1"/>
  <c r="R12" i="10"/>
  <c r="Q12" i="10"/>
  <c r="N12" i="10"/>
  <c r="M12" i="10"/>
  <c r="L12" i="10"/>
  <c r="K12" i="10"/>
  <c r="I12" i="10"/>
  <c r="H12" i="10"/>
  <c r="G12" i="10"/>
  <c r="F12" i="10"/>
  <c r="E12" i="10"/>
  <c r="A4" i="10"/>
  <c r="C14" i="10" l="1"/>
  <c r="AA16" i="10"/>
  <c r="C20" i="10"/>
  <c r="Z20" i="10" s="1"/>
  <c r="J12" i="10"/>
  <c r="AA15" i="10"/>
  <c r="C19" i="10"/>
  <c r="T12" i="11"/>
  <c r="W16" i="11"/>
  <c r="AA14" i="10"/>
  <c r="C18" i="10"/>
  <c r="M14" i="11"/>
  <c r="K14" i="11" s="1"/>
  <c r="M18" i="11"/>
  <c r="K18" i="11" s="1"/>
  <c r="M16" i="11"/>
  <c r="K16" i="11" s="1"/>
  <c r="S16" i="11" s="1"/>
  <c r="W17" i="11"/>
  <c r="W12" i="11"/>
  <c r="C16" i="10"/>
  <c r="Z16" i="10" s="1"/>
  <c r="AA18" i="10"/>
  <c r="C21" i="10"/>
  <c r="W13" i="11"/>
  <c r="C15" i="10"/>
  <c r="Z15" i="10" s="1"/>
  <c r="AA17" i="10"/>
  <c r="Z21" i="10"/>
  <c r="U15" i="11"/>
  <c r="K15" i="11"/>
  <c r="S15" i="11" s="1"/>
  <c r="U16" i="11"/>
  <c r="U19" i="11"/>
  <c r="K19" i="11"/>
  <c r="S19" i="11" s="1"/>
  <c r="E12" i="11"/>
  <c r="C12" i="11" s="1"/>
  <c r="C14" i="11"/>
  <c r="S14" i="11"/>
  <c r="S18" i="11"/>
  <c r="U20" i="11"/>
  <c r="W15" i="11"/>
  <c r="U18" i="11"/>
  <c r="W19" i="11"/>
  <c r="M13" i="11"/>
  <c r="M17" i="11"/>
  <c r="K20" i="11"/>
  <c r="S20" i="11" s="1"/>
  <c r="M21" i="11"/>
  <c r="O12" i="10"/>
  <c r="Z17" i="10"/>
  <c r="Z14" i="10"/>
  <c r="Z18" i="10"/>
  <c r="Z19" i="10"/>
  <c r="C13" i="10"/>
  <c r="C12" i="10" s="1"/>
  <c r="AA21" i="10"/>
  <c r="AA20" i="10"/>
  <c r="P12" i="10"/>
  <c r="AA12" i="10" s="1"/>
  <c r="Z12" i="10" l="1"/>
  <c r="U14" i="11"/>
  <c r="Z13" i="10"/>
  <c r="U17" i="11"/>
  <c r="K17" i="11"/>
  <c r="S17" i="11" s="1"/>
  <c r="U21" i="11"/>
  <c r="K21" i="11"/>
  <c r="S21" i="11" s="1"/>
  <c r="K13" i="11"/>
  <c r="S13" i="11" s="1"/>
  <c r="M12" i="11"/>
  <c r="U13" i="11"/>
  <c r="U12" i="11" l="1"/>
  <c r="K12" i="11"/>
  <c r="S12" i="11" s="1"/>
  <c r="J165" i="15" l="1"/>
  <c r="K165" i="15" s="1"/>
  <c r="L164" i="15"/>
  <c r="L163" i="15" s="1"/>
  <c r="J164" i="15"/>
  <c r="D164" i="15"/>
  <c r="S163" i="15"/>
  <c r="R163" i="15"/>
  <c r="Q163" i="15"/>
  <c r="P163" i="15"/>
  <c r="O163" i="15"/>
  <c r="N163" i="15"/>
  <c r="M163" i="15"/>
  <c r="I163" i="15"/>
  <c r="H163" i="15"/>
  <c r="G163" i="15"/>
  <c r="F163" i="15"/>
  <c r="E163" i="15"/>
  <c r="V162" i="15"/>
  <c r="L162" i="15"/>
  <c r="L161" i="15" s="1"/>
  <c r="J162" i="15"/>
  <c r="D162" i="15"/>
  <c r="D161" i="15" s="1"/>
  <c r="T161" i="15"/>
  <c r="S161" i="15"/>
  <c r="R161" i="15"/>
  <c r="Q161" i="15"/>
  <c r="P161" i="15"/>
  <c r="O161" i="15"/>
  <c r="N161" i="15"/>
  <c r="M161" i="15"/>
  <c r="I161" i="15"/>
  <c r="H161" i="15"/>
  <c r="G161" i="15"/>
  <c r="F161" i="15"/>
  <c r="E161" i="15"/>
  <c r="L160" i="15"/>
  <c r="L159" i="15" s="1"/>
  <c r="J160" i="15"/>
  <c r="AE159" i="15"/>
  <c r="T159" i="15"/>
  <c r="S159" i="15"/>
  <c r="R159" i="15"/>
  <c r="Q159" i="15"/>
  <c r="P159" i="15"/>
  <c r="O159" i="15"/>
  <c r="N159" i="15"/>
  <c r="M159" i="15"/>
  <c r="I159" i="15"/>
  <c r="H159" i="15"/>
  <c r="G159" i="15"/>
  <c r="F159" i="15"/>
  <c r="E159" i="15"/>
  <c r="D159" i="15"/>
  <c r="V158" i="15"/>
  <c r="T158" i="15"/>
  <c r="T157" i="15" s="1"/>
  <c r="L158" i="15"/>
  <c r="L157" i="15" s="1"/>
  <c r="J158" i="15"/>
  <c r="D158" i="15"/>
  <c r="D157" i="15" s="1"/>
  <c r="AE157" i="15"/>
  <c r="S157" i="15"/>
  <c r="R157" i="15"/>
  <c r="Q157" i="15"/>
  <c r="P157" i="15"/>
  <c r="O157" i="15"/>
  <c r="N157" i="15"/>
  <c r="M157" i="15"/>
  <c r="I157" i="15"/>
  <c r="H157" i="15"/>
  <c r="G157" i="15"/>
  <c r="F157" i="15"/>
  <c r="E157" i="15"/>
  <c r="L156" i="15"/>
  <c r="L155" i="15" s="1"/>
  <c r="J156" i="15"/>
  <c r="E156" i="15"/>
  <c r="D156" i="15" s="1"/>
  <c r="AE155" i="15"/>
  <c r="S155" i="15"/>
  <c r="R155" i="15"/>
  <c r="Q155" i="15"/>
  <c r="P155" i="15"/>
  <c r="O155" i="15"/>
  <c r="N155" i="15"/>
  <c r="M155" i="15"/>
  <c r="I155" i="15"/>
  <c r="H155" i="15"/>
  <c r="G155" i="15"/>
  <c r="F155" i="15"/>
  <c r="V154" i="15"/>
  <c r="T154" i="15"/>
  <c r="T153" i="15" s="1"/>
  <c r="L154" i="15"/>
  <c r="L153" i="15" s="1"/>
  <c r="J154" i="15"/>
  <c r="D154" i="15"/>
  <c r="D153" i="15" s="1"/>
  <c r="AE153" i="15"/>
  <c r="S153" i="15"/>
  <c r="R153" i="15"/>
  <c r="Q153" i="15"/>
  <c r="P153" i="15"/>
  <c r="O153" i="15"/>
  <c r="N153" i="15"/>
  <c r="M153" i="15"/>
  <c r="I153" i="15"/>
  <c r="H153" i="15"/>
  <c r="G153" i="15"/>
  <c r="F153" i="15"/>
  <c r="E153" i="15"/>
  <c r="T63" i="15"/>
  <c r="D63" i="15"/>
  <c r="D62" i="15"/>
  <c r="T61" i="15"/>
  <c r="D61" i="15"/>
  <c r="T60" i="15"/>
  <c r="D60" i="15"/>
  <c r="Y59" i="15"/>
  <c r="X59" i="15"/>
  <c r="W59" i="15"/>
  <c r="V59" i="15"/>
  <c r="U59" i="15"/>
  <c r="S59" i="15"/>
  <c r="R59" i="15"/>
  <c r="Q59" i="15"/>
  <c r="P59" i="15"/>
  <c r="O59" i="15"/>
  <c r="N59" i="15"/>
  <c r="M59" i="15"/>
  <c r="L59" i="15"/>
  <c r="K59" i="15"/>
  <c r="J59" i="15"/>
  <c r="I59" i="15"/>
  <c r="H59" i="15"/>
  <c r="G59" i="15"/>
  <c r="F59" i="15"/>
  <c r="E59" i="15"/>
  <c r="J58" i="15"/>
  <c r="K58" i="15" s="1"/>
  <c r="V57" i="15"/>
  <c r="T57" i="15"/>
  <c r="J57" i="15"/>
  <c r="K57" i="15" s="1"/>
  <c r="D57" i="15"/>
  <c r="T56" i="15"/>
  <c r="T55" i="15" s="1"/>
  <c r="L56" i="15"/>
  <c r="L55" i="15" s="1"/>
  <c r="J56" i="15"/>
  <c r="D56" i="15"/>
  <c r="D55" i="15" s="1"/>
  <c r="AE55" i="15"/>
  <c r="S55" i="15"/>
  <c r="R55" i="15"/>
  <c r="Q55" i="15"/>
  <c r="P55" i="15"/>
  <c r="O55" i="15"/>
  <c r="N55" i="15"/>
  <c r="M55" i="15"/>
  <c r="I55" i="15"/>
  <c r="H55" i="15"/>
  <c r="G55" i="15"/>
  <c r="F55" i="15"/>
  <c r="E55" i="15"/>
  <c r="V54" i="15"/>
  <c r="L54" i="15"/>
  <c r="D54" i="15"/>
  <c r="V53" i="15"/>
  <c r="T53" i="15"/>
  <c r="L53" i="15"/>
  <c r="D53" i="15"/>
  <c r="V52" i="15"/>
  <c r="T52" i="15"/>
  <c r="L52" i="15"/>
  <c r="D52" i="15"/>
  <c r="V51" i="15"/>
  <c r="T51" i="15"/>
  <c r="L51" i="15"/>
  <c r="J51" i="15"/>
  <c r="D51" i="15"/>
  <c r="V50" i="15"/>
  <c r="T50" i="15"/>
  <c r="L50" i="15"/>
  <c r="J50" i="15"/>
  <c r="D50" i="15"/>
  <c r="AB49" i="15"/>
  <c r="V49" i="15"/>
  <c r="L49" i="15"/>
  <c r="J49" i="15"/>
  <c r="D49" i="15"/>
  <c r="AE48" i="15"/>
  <c r="S48" i="15"/>
  <c r="R48" i="15"/>
  <c r="Q48" i="15"/>
  <c r="P48" i="15"/>
  <c r="O48" i="15"/>
  <c r="N48" i="15"/>
  <c r="M48" i="15"/>
  <c r="I48" i="15"/>
  <c r="H48" i="15"/>
  <c r="G48" i="15"/>
  <c r="F48" i="15"/>
  <c r="E48" i="15"/>
  <c r="V47" i="15"/>
  <c r="T47" i="15"/>
  <c r="L47" i="15"/>
  <c r="J47" i="15"/>
  <c r="D47" i="15"/>
  <c r="V46" i="15"/>
  <c r="T46" i="15"/>
  <c r="L46" i="15"/>
  <c r="J46" i="15"/>
  <c r="D46" i="15"/>
  <c r="V45" i="15"/>
  <c r="T45" i="15"/>
  <c r="L45" i="15"/>
  <c r="J45" i="15"/>
  <c r="D45" i="15"/>
  <c r="V44" i="15"/>
  <c r="T44" i="15"/>
  <c r="L44" i="15"/>
  <c r="J44" i="15"/>
  <c r="D44" i="15"/>
  <c r="V43" i="15"/>
  <c r="T43" i="15"/>
  <c r="L43" i="15"/>
  <c r="J43" i="15"/>
  <c r="D43" i="15"/>
  <c r="T42" i="15"/>
  <c r="L42" i="15"/>
  <c r="J42" i="15"/>
  <c r="D42" i="15"/>
  <c r="T41" i="15"/>
  <c r="L41" i="15"/>
  <c r="J41" i="15"/>
  <c r="D41" i="15"/>
  <c r="V40" i="15"/>
  <c r="T40" i="15"/>
  <c r="L40" i="15"/>
  <c r="J40" i="15"/>
  <c r="D40" i="15"/>
  <c r="V39" i="15"/>
  <c r="T39" i="15"/>
  <c r="L39" i="15"/>
  <c r="J39" i="15"/>
  <c r="D39" i="15"/>
  <c r="V38" i="15"/>
  <c r="T38" i="15"/>
  <c r="L38" i="15"/>
  <c r="J38" i="15"/>
  <c r="D38" i="15"/>
  <c r="AE37" i="15"/>
  <c r="AE33" i="15" s="1"/>
  <c r="T37" i="15"/>
  <c r="L37" i="15"/>
  <c r="J37" i="15"/>
  <c r="D37" i="15"/>
  <c r="T36" i="15"/>
  <c r="L36" i="15"/>
  <c r="J36" i="15"/>
  <c r="D36" i="15"/>
  <c r="T35" i="15"/>
  <c r="L35" i="15"/>
  <c r="J35" i="15"/>
  <c r="D35" i="15"/>
  <c r="T34" i="15"/>
  <c r="L34" i="15"/>
  <c r="J34" i="15"/>
  <c r="E34" i="15"/>
  <c r="V34" i="15" s="1"/>
  <c r="S33" i="15"/>
  <c r="R33" i="15"/>
  <c r="Q33" i="15"/>
  <c r="P33" i="15"/>
  <c r="O33" i="15"/>
  <c r="N33" i="15"/>
  <c r="M33" i="15"/>
  <c r="I33" i="15"/>
  <c r="H33" i="15"/>
  <c r="G33" i="15"/>
  <c r="F33" i="15"/>
  <c r="V32" i="15"/>
  <c r="T32" i="15"/>
  <c r="L32" i="15"/>
  <c r="D32" i="15"/>
  <c r="V31" i="15"/>
  <c r="T31" i="15"/>
  <c r="L31" i="15"/>
  <c r="D31" i="15"/>
  <c r="S30" i="15"/>
  <c r="R30" i="15"/>
  <c r="Q30" i="15"/>
  <c r="P30" i="15"/>
  <c r="O30" i="15"/>
  <c r="N30" i="15"/>
  <c r="M30" i="15"/>
  <c r="K30" i="15"/>
  <c r="J30" i="15"/>
  <c r="I30" i="15"/>
  <c r="H30" i="15"/>
  <c r="G30" i="15"/>
  <c r="F30" i="15"/>
  <c r="E30" i="15"/>
  <c r="V29" i="15"/>
  <c r="T29" i="15"/>
  <c r="T28" i="15" s="1"/>
  <c r="L29" i="15"/>
  <c r="L28" i="15" s="1"/>
  <c r="D29" i="15"/>
  <c r="S28" i="15"/>
  <c r="R28" i="15"/>
  <c r="Q28" i="15"/>
  <c r="P28" i="15"/>
  <c r="O28" i="15"/>
  <c r="N28" i="15"/>
  <c r="M28" i="15"/>
  <c r="K28" i="15"/>
  <c r="J28" i="15"/>
  <c r="I28" i="15"/>
  <c r="H28" i="15"/>
  <c r="G28" i="15"/>
  <c r="F28" i="15"/>
  <c r="E28" i="15"/>
  <c r="T27" i="15"/>
  <c r="L27" i="15"/>
  <c r="J27" i="15"/>
  <c r="D27" i="15"/>
  <c r="V26" i="15"/>
  <c r="T26" i="15"/>
  <c r="L26" i="15"/>
  <c r="J26" i="15"/>
  <c r="D26" i="15"/>
  <c r="L25" i="15"/>
  <c r="J25" i="15"/>
  <c r="E25" i="15"/>
  <c r="E24" i="15" s="1"/>
  <c r="AE24" i="15"/>
  <c r="S24" i="15"/>
  <c r="R24" i="15"/>
  <c r="Q24" i="15"/>
  <c r="P24" i="15"/>
  <c r="O24" i="15"/>
  <c r="N24" i="15"/>
  <c r="M24" i="15"/>
  <c r="I24" i="15"/>
  <c r="H24" i="15"/>
  <c r="G24" i="15"/>
  <c r="F24" i="15"/>
  <c r="V23" i="15"/>
  <c r="T23" i="15"/>
  <c r="L23" i="15"/>
  <c r="D23" i="15"/>
  <c r="V22" i="15"/>
  <c r="T22" i="15"/>
  <c r="L22" i="15"/>
  <c r="D22" i="15"/>
  <c r="T21" i="15"/>
  <c r="L21" i="15"/>
  <c r="J21" i="15"/>
  <c r="D21" i="15"/>
  <c r="T20" i="15"/>
  <c r="L20" i="15"/>
  <c r="J20" i="15"/>
  <c r="D20" i="15"/>
  <c r="T19" i="15"/>
  <c r="L19" i="15"/>
  <c r="J19" i="15"/>
  <c r="D19" i="15"/>
  <c r="T18" i="15"/>
  <c r="L18" i="15"/>
  <c r="J18" i="15"/>
  <c r="D18" i="15"/>
  <c r="L17" i="15"/>
  <c r="J17" i="15"/>
  <c r="E17" i="15"/>
  <c r="V17" i="15" s="1"/>
  <c r="AE16" i="15"/>
  <c r="S16" i="15"/>
  <c r="R16" i="15"/>
  <c r="Q16" i="15"/>
  <c r="P16" i="15"/>
  <c r="O16" i="15"/>
  <c r="N16" i="15"/>
  <c r="M16" i="15"/>
  <c r="I16" i="15"/>
  <c r="H16" i="15"/>
  <c r="G16" i="15"/>
  <c r="F16" i="15"/>
  <c r="E53" i="8"/>
  <c r="D53" i="8" s="1"/>
  <c r="D52" i="8"/>
  <c r="K51" i="8"/>
  <c r="G51" i="8"/>
  <c r="J51" i="8" s="1"/>
  <c r="D51" i="8"/>
  <c r="K50" i="8"/>
  <c r="G50" i="8"/>
  <c r="D50" i="8"/>
  <c r="K49" i="8"/>
  <c r="G49" i="8"/>
  <c r="J49" i="8" s="1"/>
  <c r="D49" i="8"/>
  <c r="K48" i="8"/>
  <c r="G48" i="8"/>
  <c r="D48" i="8"/>
  <c r="I47" i="8"/>
  <c r="I46" i="8" s="1"/>
  <c r="H47" i="8"/>
  <c r="H46" i="8" s="1"/>
  <c r="F47" i="8"/>
  <c r="F46" i="8" s="1"/>
  <c r="G41" i="8"/>
  <c r="G40" i="8"/>
  <c r="D40" i="8"/>
  <c r="G39" i="8"/>
  <c r="D39" i="8"/>
  <c r="I38" i="8"/>
  <c r="I32" i="8" s="1"/>
  <c r="I22" i="8" s="1"/>
  <c r="H38" i="8"/>
  <c r="H32" i="8" s="1"/>
  <c r="K32" i="8" s="1"/>
  <c r="F38" i="8"/>
  <c r="F32" i="8" s="1"/>
  <c r="F22" i="8" s="1"/>
  <c r="E38" i="8"/>
  <c r="E32" i="8" s="1"/>
  <c r="G37" i="8"/>
  <c r="G36" i="8"/>
  <c r="D36" i="8"/>
  <c r="G35" i="8"/>
  <c r="D35" i="8"/>
  <c r="I34" i="8"/>
  <c r="H34" i="8"/>
  <c r="F34" i="8"/>
  <c r="F31" i="8" s="1"/>
  <c r="E34" i="8"/>
  <c r="N33" i="8"/>
  <c r="E43" i="8"/>
  <c r="F43" i="8"/>
  <c r="H43" i="8"/>
  <c r="I43" i="8"/>
  <c r="D21" i="8"/>
  <c r="F20" i="8"/>
  <c r="G18" i="8"/>
  <c r="F18" i="8"/>
  <c r="L18" i="8" s="1"/>
  <c r="E18" i="8"/>
  <c r="I17" i="8"/>
  <c r="H17" i="8"/>
  <c r="F16" i="8"/>
  <c r="F14" i="8" s="1"/>
  <c r="G15" i="8"/>
  <c r="E15" i="8"/>
  <c r="D15" i="8" s="1"/>
  <c r="D14" i="8" s="1"/>
  <c r="I14" i="8"/>
  <c r="H14" i="8"/>
  <c r="G13" i="8"/>
  <c r="G12" i="8" s="1"/>
  <c r="F13" i="8"/>
  <c r="E13" i="8"/>
  <c r="AJ13" i="8"/>
  <c r="AI13" i="8" s="1"/>
  <c r="AH13" i="8" s="1"/>
  <c r="AG13" i="8" s="1"/>
  <c r="AF13" i="8" s="1"/>
  <c r="AE13" i="8" s="1"/>
  <c r="AD13" i="8" s="1"/>
  <c r="AC13" i="8" s="1"/>
  <c r="AB13" i="8" s="1"/>
  <c r="AA13" i="8" s="1"/>
  <c r="Z13" i="8" s="1"/>
  <c r="Y13" i="8" s="1"/>
  <c r="X13" i="8" s="1"/>
  <c r="W13" i="8" s="1"/>
  <c r="V13" i="8" s="1"/>
  <c r="U13" i="8" s="1"/>
  <c r="T13" i="8" s="1"/>
  <c r="S13" i="8" s="1"/>
  <c r="R13" i="8" s="1"/>
  <c r="Q13" i="8" s="1"/>
  <c r="P13" i="8" s="1"/>
  <c r="O13" i="8" s="1"/>
  <c r="N13" i="8" s="1"/>
  <c r="M13" i="8" s="1"/>
  <c r="E30" i="7"/>
  <c r="E29" i="7"/>
  <c r="E28" i="7"/>
  <c r="E27" i="7"/>
  <c r="C26" i="7"/>
  <c r="F26" i="7" s="1"/>
  <c r="F25" i="7"/>
  <c r="E25" i="7"/>
  <c r="E23" i="7"/>
  <c r="E22" i="7"/>
  <c r="F21" i="7"/>
  <c r="E21" i="7"/>
  <c r="E20" i="7"/>
  <c r="E19" i="7"/>
  <c r="E18" i="7"/>
  <c r="E17" i="7"/>
  <c r="F16" i="7"/>
  <c r="E16" i="7"/>
  <c r="D15" i="7"/>
  <c r="D14" i="7" s="1"/>
  <c r="F44" i="6"/>
  <c r="E38" i="6"/>
  <c r="E34" i="6"/>
  <c r="D34" i="6"/>
  <c r="D33" i="6" s="1"/>
  <c r="E19" i="6"/>
  <c r="D19" i="6"/>
  <c r="D16" i="6"/>
  <c r="E14" i="6"/>
  <c r="E13" i="6" s="1"/>
  <c r="D14" i="6"/>
  <c r="D13" i="6" s="1"/>
  <c r="H29" i="14"/>
  <c r="G29" i="14"/>
  <c r="C29" i="14"/>
  <c r="AA28" i="14"/>
  <c r="W28" i="14" s="1"/>
  <c r="H28" i="14"/>
  <c r="G28" i="14"/>
  <c r="C28" i="14"/>
  <c r="AA27" i="14"/>
  <c r="X27" i="14"/>
  <c r="T27" i="14"/>
  <c r="Q27" i="14"/>
  <c r="P27" i="14" s="1"/>
  <c r="M27" i="14"/>
  <c r="H27" i="14" s="1"/>
  <c r="J27" i="14"/>
  <c r="I27" i="14" s="1"/>
  <c r="C27" i="14"/>
  <c r="AA26" i="14"/>
  <c r="X26" i="14"/>
  <c r="W26" i="14" s="1"/>
  <c r="T26" i="14"/>
  <c r="P26" i="14" s="1"/>
  <c r="Q26" i="14"/>
  <c r="M26" i="14"/>
  <c r="J26" i="14"/>
  <c r="G26" i="14" s="1"/>
  <c r="C26" i="14"/>
  <c r="AA25" i="14"/>
  <c r="X25" i="14"/>
  <c r="W25" i="14" s="1"/>
  <c r="T25" i="14"/>
  <c r="Q25" i="14"/>
  <c r="P25" i="14" s="1"/>
  <c r="M25" i="14"/>
  <c r="J25" i="14"/>
  <c r="I25" i="14" s="1"/>
  <c r="C25" i="14"/>
  <c r="AA24" i="14"/>
  <c r="X24" i="14"/>
  <c r="W24" i="14" s="1"/>
  <c r="P24" i="14"/>
  <c r="M24" i="14"/>
  <c r="H24" i="14" s="1"/>
  <c r="J24" i="14"/>
  <c r="G24" i="14" s="1"/>
  <c r="C24" i="14"/>
  <c r="AA23" i="14"/>
  <c r="W23" i="14" s="1"/>
  <c r="X23" i="14"/>
  <c r="T23" i="14"/>
  <c r="Q23" i="14"/>
  <c r="M23" i="14"/>
  <c r="J23" i="14"/>
  <c r="G23" i="14" s="1"/>
  <c r="C23" i="14"/>
  <c r="AA22" i="14"/>
  <c r="X22" i="14"/>
  <c r="P22" i="14"/>
  <c r="M22" i="14"/>
  <c r="H22" i="14" s="1"/>
  <c r="J22" i="14"/>
  <c r="C22" i="14"/>
  <c r="AA21" i="14"/>
  <c r="X21" i="14"/>
  <c r="W21" i="14"/>
  <c r="T21" i="14"/>
  <c r="Q21" i="14"/>
  <c r="P21" i="14" s="1"/>
  <c r="M21" i="14"/>
  <c r="H21" i="14" s="1"/>
  <c r="J21" i="14"/>
  <c r="G21" i="14" s="1"/>
  <c r="F21" i="14" s="1"/>
  <c r="C21" i="14"/>
  <c r="AA20" i="14"/>
  <c r="X20" i="14"/>
  <c r="W20" i="14" s="1"/>
  <c r="T20" i="14"/>
  <c r="Q20" i="14"/>
  <c r="P20" i="14" s="1"/>
  <c r="M20" i="14"/>
  <c r="H20" i="14" s="1"/>
  <c r="J20" i="14"/>
  <c r="C20" i="14"/>
  <c r="AA19" i="14"/>
  <c r="X19" i="14"/>
  <c r="T19" i="14"/>
  <c r="Q19" i="14"/>
  <c r="M19" i="14"/>
  <c r="J19" i="14"/>
  <c r="G19" i="14" s="1"/>
  <c r="C19" i="14"/>
  <c r="AA18" i="14"/>
  <c r="X18" i="14"/>
  <c r="T18" i="14"/>
  <c r="Q18" i="14"/>
  <c r="P18" i="14" s="1"/>
  <c r="M18" i="14"/>
  <c r="J18" i="14"/>
  <c r="C18" i="14"/>
  <c r="AA17" i="14"/>
  <c r="X17" i="14"/>
  <c r="W17" i="14"/>
  <c r="T17" i="14"/>
  <c r="Q17" i="14"/>
  <c r="M17" i="14"/>
  <c r="H17" i="14" s="1"/>
  <c r="J17" i="14"/>
  <c r="G17" i="14"/>
  <c r="E17" i="14"/>
  <c r="C17" i="14" s="1"/>
  <c r="AA16" i="14"/>
  <c r="W16" i="14" s="1"/>
  <c r="X16" i="14"/>
  <c r="T16" i="14"/>
  <c r="Q16" i="14"/>
  <c r="M16" i="14"/>
  <c r="J16" i="14"/>
  <c r="I16" i="14" s="1"/>
  <c r="E16" i="14"/>
  <c r="C16" i="14" s="1"/>
  <c r="AA15" i="14"/>
  <c r="W15" i="14" s="1"/>
  <c r="X15" i="14"/>
  <c r="T15" i="14"/>
  <c r="Q15" i="14"/>
  <c r="M15" i="14"/>
  <c r="J15" i="14"/>
  <c r="I15" i="14" s="1"/>
  <c r="C15" i="14"/>
  <c r="AA14" i="14"/>
  <c r="AA12" i="14" s="1"/>
  <c r="X14" i="14"/>
  <c r="T14" i="14"/>
  <c r="Q14" i="14"/>
  <c r="P14" i="14" s="1"/>
  <c r="M14" i="14"/>
  <c r="H14" i="14" s="1"/>
  <c r="J14" i="14"/>
  <c r="I14" i="14" s="1"/>
  <c r="E14" i="14"/>
  <c r="C14" i="14"/>
  <c r="W13" i="14"/>
  <c r="T13" i="14"/>
  <c r="Q13" i="14"/>
  <c r="P13" i="14" s="1"/>
  <c r="I13" i="14"/>
  <c r="H13" i="14"/>
  <c r="E13" i="14"/>
  <c r="C13" i="14" s="1"/>
  <c r="AF12" i="14"/>
  <c r="AE12" i="14"/>
  <c r="AD12" i="14"/>
  <c r="AC12" i="14"/>
  <c r="AB12" i="14"/>
  <c r="Z12" i="14"/>
  <c r="Y12" i="14"/>
  <c r="V12" i="14"/>
  <c r="U12" i="14"/>
  <c r="T12" i="14"/>
  <c r="S12" i="14"/>
  <c r="R12" i="14"/>
  <c r="O12" i="14"/>
  <c r="N12" i="14"/>
  <c r="L12" i="14"/>
  <c r="K12" i="14"/>
  <c r="D12" i="14"/>
  <c r="F23" i="14" l="1"/>
  <c r="E14" i="7"/>
  <c r="H16" i="14"/>
  <c r="H18" i="14"/>
  <c r="F28" i="14"/>
  <c r="K13" i="8"/>
  <c r="E12" i="8"/>
  <c r="I31" i="8"/>
  <c r="G13" i="14"/>
  <c r="F13" i="14" s="1"/>
  <c r="G15" i="14"/>
  <c r="P16" i="14"/>
  <c r="W18" i="14"/>
  <c r="P19" i="14"/>
  <c r="I20" i="14"/>
  <c r="G22" i="14"/>
  <c r="F22" i="14" s="1"/>
  <c r="H25" i="14"/>
  <c r="L13" i="8"/>
  <c r="F12" i="8"/>
  <c r="D34" i="8"/>
  <c r="G47" i="8"/>
  <c r="J50" i="8"/>
  <c r="H33" i="8"/>
  <c r="H31" i="8"/>
  <c r="F24" i="14"/>
  <c r="Q12" i="14"/>
  <c r="J12" i="14"/>
  <c r="H15" i="14"/>
  <c r="C12" i="14"/>
  <c r="P17" i="14"/>
  <c r="G18" i="14"/>
  <c r="F18" i="14" s="1"/>
  <c r="W19" i="14"/>
  <c r="H23" i="14"/>
  <c r="W27" i="14"/>
  <c r="E14" i="8"/>
  <c r="K14" i="8" s="1"/>
  <c r="E33" i="8"/>
  <c r="G25" i="14"/>
  <c r="F25" i="14" s="1"/>
  <c r="E12" i="14"/>
  <c r="X12" i="14"/>
  <c r="P15" i="14"/>
  <c r="P12" i="14" s="1"/>
  <c r="I19" i="14"/>
  <c r="H19" i="14"/>
  <c r="F19" i="14" s="1"/>
  <c r="W22" i="14"/>
  <c r="P23" i="14"/>
  <c r="C15" i="7"/>
  <c r="C14" i="7" s="1"/>
  <c r="T30" i="15"/>
  <c r="K164" i="15"/>
  <c r="K50" i="15"/>
  <c r="K158" i="15"/>
  <c r="U153" i="15"/>
  <c r="K18" i="15"/>
  <c r="K27" i="15"/>
  <c r="D17" i="15"/>
  <c r="U17" i="15" s="1"/>
  <c r="U22" i="15"/>
  <c r="U23" i="15"/>
  <c r="V24" i="15"/>
  <c r="D25" i="15"/>
  <c r="U25" i="15" s="1"/>
  <c r="V25" i="15"/>
  <c r="U31" i="15"/>
  <c r="K36" i="15"/>
  <c r="K37" i="15"/>
  <c r="U38" i="15"/>
  <c r="K41" i="15"/>
  <c r="K43" i="15"/>
  <c r="H152" i="15"/>
  <c r="T164" i="15"/>
  <c r="T163" i="15" s="1"/>
  <c r="D59" i="15"/>
  <c r="AE152" i="15"/>
  <c r="U161" i="15"/>
  <c r="K25" i="15"/>
  <c r="K26" i="15"/>
  <c r="U29" i="15"/>
  <c r="K39" i="15"/>
  <c r="N15" i="15"/>
  <c r="P152" i="15"/>
  <c r="V48" i="15"/>
  <c r="AB50" i="15"/>
  <c r="T48" i="15"/>
  <c r="U51" i="15"/>
  <c r="U52" i="15"/>
  <c r="U54" i="15"/>
  <c r="K56" i="15"/>
  <c r="H15" i="15"/>
  <c r="H14" i="15" s="1"/>
  <c r="V153" i="15"/>
  <c r="R15" i="15"/>
  <c r="E16" i="15"/>
  <c r="V16" i="15" s="1"/>
  <c r="L16" i="15"/>
  <c r="K45" i="15"/>
  <c r="J159" i="15"/>
  <c r="K159" i="15" s="1"/>
  <c r="U43" i="15"/>
  <c r="G152" i="15"/>
  <c r="V161" i="15"/>
  <c r="J163" i="15"/>
  <c r="K163" i="15" s="1"/>
  <c r="U39" i="15"/>
  <c r="U45" i="15"/>
  <c r="K46" i="15"/>
  <c r="U154" i="15"/>
  <c r="N152" i="15"/>
  <c r="R152" i="15"/>
  <c r="K156" i="15"/>
  <c r="V157" i="15"/>
  <c r="K160" i="15"/>
  <c r="D163" i="15"/>
  <c r="F152" i="15"/>
  <c r="F151" i="15" s="1"/>
  <c r="Q152" i="15"/>
  <c r="P15" i="15"/>
  <c r="K17" i="15"/>
  <c r="K19" i="15"/>
  <c r="K20" i="15"/>
  <c r="U26" i="15"/>
  <c r="T33" i="15"/>
  <c r="U46" i="15"/>
  <c r="K47" i="15"/>
  <c r="U50" i="15"/>
  <c r="K51" i="15"/>
  <c r="K154" i="15"/>
  <c r="E155" i="15"/>
  <c r="E152" i="15" s="1"/>
  <c r="I152" i="15"/>
  <c r="O152" i="15"/>
  <c r="S152" i="15"/>
  <c r="U158" i="15"/>
  <c r="K162" i="15"/>
  <c r="D155" i="15"/>
  <c r="U156" i="15"/>
  <c r="U157" i="15"/>
  <c r="L152" i="15"/>
  <c r="T156" i="15"/>
  <c r="T155" i="15" s="1"/>
  <c r="M152" i="15"/>
  <c r="J155" i="15"/>
  <c r="K155" i="15" s="1"/>
  <c r="J157" i="15"/>
  <c r="K157" i="15" s="1"/>
  <c r="J161" i="15"/>
  <c r="K161" i="15" s="1"/>
  <c r="J153" i="15"/>
  <c r="K153" i="15" s="1"/>
  <c r="V156" i="15"/>
  <c r="U162" i="15"/>
  <c r="J16" i="15"/>
  <c r="G15" i="15"/>
  <c r="G14" i="15" s="1"/>
  <c r="O15" i="15"/>
  <c r="S15" i="15"/>
  <c r="V30" i="15"/>
  <c r="L30" i="15"/>
  <c r="E33" i="15"/>
  <c r="K34" i="15"/>
  <c r="L33" i="15"/>
  <c r="K38" i="15"/>
  <c r="K40" i="15"/>
  <c r="K44" i="15"/>
  <c r="U47" i="15"/>
  <c r="K49" i="15"/>
  <c r="D48" i="15"/>
  <c r="U53" i="15"/>
  <c r="J55" i="15"/>
  <c r="K55" i="15" s="1"/>
  <c r="I15" i="15"/>
  <c r="I14" i="15" s="1"/>
  <c r="M15" i="15"/>
  <c r="Q15" i="15"/>
  <c r="F15" i="15"/>
  <c r="J24" i="15"/>
  <c r="T24" i="15"/>
  <c r="J33" i="15"/>
  <c r="U40" i="15"/>
  <c r="U44" i="15"/>
  <c r="U49" i="15"/>
  <c r="T59" i="15"/>
  <c r="V28" i="15"/>
  <c r="U32" i="15"/>
  <c r="D34" i="15"/>
  <c r="U34" i="15" s="1"/>
  <c r="K35" i="15"/>
  <c r="AE15" i="15"/>
  <c r="K42" i="15"/>
  <c r="T17" i="15"/>
  <c r="T16" i="15" s="1"/>
  <c r="K21" i="15"/>
  <c r="D28" i="15"/>
  <c r="U28" i="15" s="1"/>
  <c r="D30" i="15"/>
  <c r="L48" i="15"/>
  <c r="L24" i="15"/>
  <c r="J48" i="15"/>
  <c r="G38" i="8"/>
  <c r="D47" i="8"/>
  <c r="F17" i="8"/>
  <c r="L17" i="8" s="1"/>
  <c r="K15" i="8"/>
  <c r="I33" i="8"/>
  <c r="G34" i="8"/>
  <c r="J48" i="8"/>
  <c r="D18" i="8"/>
  <c r="D17" i="8" s="1"/>
  <c r="E47" i="8"/>
  <c r="E46" i="8" s="1"/>
  <c r="G33" i="8"/>
  <c r="F33" i="8"/>
  <c r="J15" i="8"/>
  <c r="D38" i="8"/>
  <c r="J18" i="8"/>
  <c r="K18" i="8"/>
  <c r="D13" i="8"/>
  <c r="G17" i="8"/>
  <c r="G14" i="8"/>
  <c r="J14" i="8" s="1"/>
  <c r="E17" i="8"/>
  <c r="K17" i="8" s="1"/>
  <c r="F14" i="7"/>
  <c r="E26" i="7"/>
  <c r="E15" i="7" s="1"/>
  <c r="E33" i="6"/>
  <c r="F15" i="14"/>
  <c r="F17" i="14"/>
  <c r="M12" i="14"/>
  <c r="G16" i="14"/>
  <c r="F16" i="14" s="1"/>
  <c r="I17" i="14"/>
  <c r="I21" i="14"/>
  <c r="I23" i="14"/>
  <c r="H26" i="14"/>
  <c r="F26" i="14" s="1"/>
  <c r="G27" i="14"/>
  <c r="F27" i="14" s="1"/>
  <c r="G14" i="14"/>
  <c r="W14" i="14"/>
  <c r="I18" i="14"/>
  <c r="G20" i="14"/>
  <c r="F20" i="14" s="1"/>
  <c r="I22" i="14"/>
  <c r="I24" i="14"/>
  <c r="I26" i="14"/>
  <c r="J47" i="8" l="1"/>
  <c r="D35" i="4"/>
  <c r="D46" i="8"/>
  <c r="J17" i="8"/>
  <c r="D33" i="8"/>
  <c r="D33" i="4"/>
  <c r="D32" i="8"/>
  <c r="D22" i="8" s="1"/>
  <c r="E22" i="8" s="1"/>
  <c r="K47" i="8"/>
  <c r="K31" i="8"/>
  <c r="E33" i="4"/>
  <c r="W12" i="14"/>
  <c r="I12" i="14"/>
  <c r="J13" i="8"/>
  <c r="D12" i="8"/>
  <c r="E32" i="4"/>
  <c r="G31" i="8"/>
  <c r="F15" i="7"/>
  <c r="E35" i="4"/>
  <c r="G46" i="8"/>
  <c r="E31" i="8"/>
  <c r="D32" i="4"/>
  <c r="D31" i="8"/>
  <c r="E15" i="15"/>
  <c r="D16" i="15"/>
  <c r="U16" i="15" s="1"/>
  <c r="D24" i="15"/>
  <c r="U24" i="15" s="1"/>
  <c r="T152" i="15"/>
  <c r="U48" i="15"/>
  <c r="T15" i="15"/>
  <c r="K48" i="15"/>
  <c r="K33" i="15"/>
  <c r="K24" i="15"/>
  <c r="K16" i="15"/>
  <c r="V155" i="15"/>
  <c r="V152" i="15"/>
  <c r="J152" i="15"/>
  <c r="U155" i="15"/>
  <c r="D152" i="15"/>
  <c r="U30" i="15"/>
  <c r="J15" i="15"/>
  <c r="D33" i="15"/>
  <c r="U33" i="15" s="1"/>
  <c r="V33" i="15"/>
  <c r="AB34" i="15"/>
  <c r="L15" i="15"/>
  <c r="H12" i="14"/>
  <c r="G12" i="14"/>
  <c r="F14" i="14"/>
  <c r="F12" i="14" s="1"/>
  <c r="U152" i="15" l="1"/>
  <c r="J31" i="8"/>
  <c r="K152" i="15"/>
  <c r="V15" i="15"/>
  <c r="D15" i="15"/>
  <c r="K15" i="15"/>
  <c r="U15" i="15" l="1"/>
  <c r="I49" i="5"/>
  <c r="H24" i="5"/>
  <c r="I24" i="5"/>
  <c r="H18" i="5"/>
  <c r="I18" i="5"/>
  <c r="A3" i="5"/>
  <c r="J147" i="15" l="1"/>
  <c r="J148" i="15"/>
  <c r="K148" i="15" s="1"/>
  <c r="J212" i="15"/>
  <c r="J214" i="15"/>
  <c r="J215" i="15"/>
  <c r="K215" i="15" s="1"/>
  <c r="J216" i="15"/>
  <c r="K216" i="15" s="1"/>
  <c r="J217" i="15"/>
  <c r="K217" i="15" s="1"/>
  <c r="J218" i="15"/>
  <c r="K218" i="15" s="1"/>
  <c r="E166" i="15"/>
  <c r="E151" i="15" s="1"/>
  <c r="G166" i="15"/>
  <c r="G151" i="15" s="1"/>
  <c r="H166" i="15"/>
  <c r="H151" i="15" s="1"/>
  <c r="I166" i="15"/>
  <c r="I151" i="15" s="1"/>
  <c r="M166" i="15"/>
  <c r="M151" i="15" s="1"/>
  <c r="O166" i="15"/>
  <c r="O151" i="15" s="1"/>
  <c r="P166" i="15"/>
  <c r="P151" i="15" s="1"/>
  <c r="Q166" i="15"/>
  <c r="Q151" i="15" s="1"/>
  <c r="R166" i="15"/>
  <c r="R151" i="15" s="1"/>
  <c r="S166" i="15"/>
  <c r="S151" i="15" s="1"/>
  <c r="K147" i="15" l="1"/>
  <c r="K140" i="15" s="1"/>
  <c r="J140" i="15"/>
  <c r="E23" i="4"/>
  <c r="N11" i="5"/>
  <c r="G50" i="5" l="1"/>
  <c r="G201" i="15"/>
  <c r="D201" i="15" s="1"/>
  <c r="G202" i="15"/>
  <c r="D202" i="15" s="1"/>
  <c r="G203" i="15"/>
  <c r="D203" i="15" s="1"/>
  <c r="G204" i="15"/>
  <c r="D204" i="15" s="1"/>
  <c r="G205" i="15"/>
  <c r="D205" i="15" s="1"/>
  <c r="G206" i="15"/>
  <c r="D206" i="15" s="1"/>
  <c r="G207" i="15"/>
  <c r="D207" i="15" s="1"/>
  <c r="G208" i="15"/>
  <c r="D208" i="15" s="1"/>
  <c r="G209" i="15"/>
  <c r="D209" i="15" s="1"/>
  <c r="G210" i="15"/>
  <c r="D210" i="15" s="1"/>
  <c r="G211" i="15"/>
  <c r="D211" i="15" s="1"/>
  <c r="G212" i="15"/>
  <c r="D212" i="15" s="1"/>
  <c r="G213" i="15"/>
  <c r="D213" i="15" s="1"/>
  <c r="G214" i="15"/>
  <c r="D214" i="15" s="1"/>
  <c r="G200" i="15"/>
  <c r="D200" i="15" s="1"/>
  <c r="D198" i="15"/>
  <c r="D197" i="15"/>
  <c r="D196" i="15"/>
  <c r="D195" i="15"/>
  <c r="D194" i="15"/>
  <c r="D191" i="15"/>
  <c r="D190" i="15"/>
  <c r="D188" i="15"/>
  <c r="D183" i="15"/>
  <c r="D182" i="15"/>
  <c r="D181" i="15"/>
  <c r="D180" i="15"/>
  <c r="D179" i="15"/>
  <c r="D178" i="15"/>
  <c r="D177" i="15"/>
  <c r="D176" i="15"/>
  <c r="D175" i="15"/>
  <c r="D174" i="15"/>
  <c r="D173" i="15"/>
  <c r="D171" i="15"/>
  <c r="D170" i="15"/>
  <c r="D169" i="15"/>
  <c r="D168" i="15"/>
  <c r="D167" i="15"/>
  <c r="T167" i="15"/>
  <c r="D186" i="15"/>
  <c r="T123" i="15"/>
  <c r="D193" i="15"/>
  <c r="D192" i="15"/>
  <c r="D97" i="15"/>
  <c r="T144" i="15"/>
  <c r="T140" i="15" s="1"/>
  <c r="T174" i="15"/>
  <c r="W93" i="15"/>
  <c r="D93" i="15"/>
  <c r="T117" i="15"/>
  <c r="T109" i="15"/>
  <c r="T105" i="15" s="1"/>
  <c r="D189" i="15"/>
  <c r="W197" i="15"/>
  <c r="T197" i="15"/>
  <c r="W196" i="15"/>
  <c r="T196" i="15"/>
  <c r="T128" i="15"/>
  <c r="W198" i="15"/>
  <c r="T198" i="15"/>
  <c r="T132" i="15"/>
  <c r="T175" i="15"/>
  <c r="E199" i="15"/>
  <c r="E224" i="15" s="1"/>
  <c r="F199" i="15"/>
  <c r="H199" i="15"/>
  <c r="I199" i="15"/>
  <c r="M199" i="15"/>
  <c r="M224" i="15" s="1"/>
  <c r="N199" i="15"/>
  <c r="O199" i="15"/>
  <c r="O224" i="15" s="1"/>
  <c r="P199" i="15"/>
  <c r="P224" i="15" s="1"/>
  <c r="R199" i="15"/>
  <c r="R224" i="15" s="1"/>
  <c r="S199" i="15"/>
  <c r="S224" i="15" s="1"/>
  <c r="U199" i="15"/>
  <c r="V199" i="15"/>
  <c r="W199" i="15"/>
  <c r="X199" i="15"/>
  <c r="Y199" i="15"/>
  <c r="Z199" i="15"/>
  <c r="G55" i="8"/>
  <c r="E49" i="6" s="1"/>
  <c r="D15" i="4"/>
  <c r="F15" i="4"/>
  <c r="E37" i="4"/>
  <c r="F37" i="4" s="1"/>
  <c r="N220" i="15" s="1"/>
  <c r="L220" i="15" s="1"/>
  <c r="D28" i="4"/>
  <c r="D27" i="4"/>
  <c r="F217" i="15" s="1"/>
  <c r="E18" i="4"/>
  <c r="F18" i="4" s="1"/>
  <c r="E19" i="4"/>
  <c r="D16" i="4"/>
  <c r="N15" i="8"/>
  <c r="G45" i="8"/>
  <c r="D43" i="8"/>
  <c r="D48" i="6"/>
  <c r="D46" i="6" s="1"/>
  <c r="H14" i="6" s="1"/>
  <c r="D30" i="6"/>
  <c r="D29" i="6"/>
  <c r="F29" i="6" s="1"/>
  <c r="D26" i="6"/>
  <c r="D25" i="6"/>
  <c r="H25" i="8"/>
  <c r="E26" i="6" s="1"/>
  <c r="H24" i="8"/>
  <c r="E25" i="6" s="1"/>
  <c r="G56" i="8"/>
  <c r="H42" i="8"/>
  <c r="I42" i="8"/>
  <c r="I30" i="8" s="1"/>
  <c r="E11" i="8"/>
  <c r="D32" i="7"/>
  <c r="G16" i="5"/>
  <c r="G17" i="5"/>
  <c r="G19" i="5"/>
  <c r="G20" i="5"/>
  <c r="G22" i="5"/>
  <c r="K22" i="5" s="1"/>
  <c r="G23" i="5"/>
  <c r="G25" i="5"/>
  <c r="G26" i="5"/>
  <c r="G27" i="5"/>
  <c r="G31" i="5"/>
  <c r="K31" i="5" s="1"/>
  <c r="G32" i="5"/>
  <c r="K32" i="5" s="1"/>
  <c r="G33" i="5"/>
  <c r="H34" i="5"/>
  <c r="G34" i="5" s="1"/>
  <c r="K34" i="5" s="1"/>
  <c r="I34" i="5"/>
  <c r="I30" i="5" s="1"/>
  <c r="G38" i="5"/>
  <c r="K38" i="5" s="1"/>
  <c r="G42" i="5"/>
  <c r="G44" i="5"/>
  <c r="G45" i="5"/>
  <c r="G49" i="5"/>
  <c r="K49" i="5" s="1"/>
  <c r="G51" i="5"/>
  <c r="G55" i="5"/>
  <c r="G56" i="5"/>
  <c r="G36" i="5"/>
  <c r="E43" i="6"/>
  <c r="E42" i="8"/>
  <c r="E30" i="8" s="1"/>
  <c r="E15" i="5"/>
  <c r="E21" i="5"/>
  <c r="E27" i="5"/>
  <c r="E30" i="5"/>
  <c r="E48" i="5"/>
  <c r="O17" i="5" s="1"/>
  <c r="D12" i="4" s="1"/>
  <c r="P14" i="5"/>
  <c r="I15" i="5"/>
  <c r="I21" i="5"/>
  <c r="I43" i="5"/>
  <c r="O14" i="5"/>
  <c r="H15" i="5"/>
  <c r="H21" i="5"/>
  <c r="H43" i="5"/>
  <c r="N14" i="5"/>
  <c r="G72" i="5"/>
  <c r="G73" i="5"/>
  <c r="G71" i="5"/>
  <c r="G35" i="5"/>
  <c r="F43" i="5"/>
  <c r="J55" i="5"/>
  <c r="J24" i="5"/>
  <c r="J22" i="5"/>
  <c r="A4" i="11"/>
  <c r="Q201" i="15"/>
  <c r="J201" i="15" s="1"/>
  <c r="Q202" i="15"/>
  <c r="J202" i="15" s="1"/>
  <c r="Q203" i="15"/>
  <c r="J203" i="15" s="1"/>
  <c r="Q204" i="15"/>
  <c r="Q205" i="15"/>
  <c r="Q206" i="15"/>
  <c r="J206" i="15" s="1"/>
  <c r="Q207" i="15"/>
  <c r="J207" i="15" s="1"/>
  <c r="Q208" i="15"/>
  <c r="Q209" i="15"/>
  <c r="J209" i="15" s="1"/>
  <c r="Q210" i="15"/>
  <c r="J210" i="15" s="1"/>
  <c r="Q211" i="15"/>
  <c r="J211" i="15" s="1"/>
  <c r="L212" i="15"/>
  <c r="K212" i="15" s="1"/>
  <c r="Q213" i="15"/>
  <c r="L214" i="15"/>
  <c r="K214" i="15" s="1"/>
  <c r="Q200" i="15"/>
  <c r="J200" i="15" s="1"/>
  <c r="F42" i="8"/>
  <c r="F30" i="8" s="1"/>
  <c r="D23" i="4"/>
  <c r="A3" i="7"/>
  <c r="D73" i="15"/>
  <c r="D70" i="15"/>
  <c r="D76" i="15"/>
  <c r="U76" i="15" s="1"/>
  <c r="D77" i="15"/>
  <c r="D78" i="15"/>
  <c r="D80" i="15"/>
  <c r="D81" i="15"/>
  <c r="D88" i="15"/>
  <c r="D89" i="15"/>
  <c r="D90" i="15"/>
  <c r="D91" i="15"/>
  <c r="D92" i="15"/>
  <c r="D99" i="15"/>
  <c r="D100" i="15"/>
  <c r="D102" i="15"/>
  <c r="D101" i="15" s="1"/>
  <c r="D104" i="15"/>
  <c r="D103" i="15" s="1"/>
  <c r="D107" i="15"/>
  <c r="D108" i="15"/>
  <c r="D109" i="15"/>
  <c r="D110" i="15"/>
  <c r="D111" i="15"/>
  <c r="D113" i="15"/>
  <c r="U113" i="15" s="1"/>
  <c r="D114" i="15"/>
  <c r="D115" i="15"/>
  <c r="D116" i="15"/>
  <c r="U116" i="15" s="1"/>
  <c r="D117" i="15"/>
  <c r="U117" i="15" s="1"/>
  <c r="D118" i="15"/>
  <c r="D119" i="15"/>
  <c r="D120" i="15"/>
  <c r="D121" i="15"/>
  <c r="U121" i="15" s="1"/>
  <c r="D122" i="15"/>
  <c r="D123" i="15"/>
  <c r="D124" i="15"/>
  <c r="D125" i="15"/>
  <c r="U125" i="15" s="1"/>
  <c r="D126" i="15"/>
  <c r="D127" i="15"/>
  <c r="D128" i="15"/>
  <c r="D129" i="15"/>
  <c r="U129" i="15" s="1"/>
  <c r="D130" i="15"/>
  <c r="D131" i="15"/>
  <c r="D132" i="15"/>
  <c r="D133" i="15"/>
  <c r="U133" i="15" s="1"/>
  <c r="D134" i="15"/>
  <c r="D135" i="15"/>
  <c r="D95" i="15"/>
  <c r="D138" i="15"/>
  <c r="D139" i="15"/>
  <c r="D141" i="15"/>
  <c r="D142" i="15"/>
  <c r="D143" i="15"/>
  <c r="D144" i="15"/>
  <c r="D145" i="15"/>
  <c r="D146" i="15"/>
  <c r="D147" i="15"/>
  <c r="D148" i="15"/>
  <c r="M137" i="15"/>
  <c r="E65" i="15"/>
  <c r="E75" i="15"/>
  <c r="E79" i="15"/>
  <c r="E86" i="15"/>
  <c r="E98" i="15"/>
  <c r="E101" i="15"/>
  <c r="E103" i="15"/>
  <c r="E105" i="15"/>
  <c r="E112" i="15"/>
  <c r="V112" i="15" s="1"/>
  <c r="E137" i="15"/>
  <c r="E140" i="15"/>
  <c r="N137" i="15"/>
  <c r="N64" i="15" s="1"/>
  <c r="N14" i="15" s="1"/>
  <c r="W73" i="15"/>
  <c r="W70" i="15"/>
  <c r="W76" i="15"/>
  <c r="W78" i="15"/>
  <c r="W80" i="15"/>
  <c r="W81" i="15"/>
  <c r="W87" i="15"/>
  <c r="W88" i="15"/>
  <c r="W89" i="15"/>
  <c r="W91" i="15"/>
  <c r="W92" i="15"/>
  <c r="W99" i="15"/>
  <c r="W100" i="15"/>
  <c r="W102" i="15"/>
  <c r="W104" i="15"/>
  <c r="W108" i="15"/>
  <c r="W109" i="15"/>
  <c r="W110" i="15"/>
  <c r="V111" i="15"/>
  <c r="V105" i="15" s="1"/>
  <c r="W111" i="15"/>
  <c r="W113" i="15"/>
  <c r="W114" i="15"/>
  <c r="W115" i="15"/>
  <c r="W116" i="15"/>
  <c r="W117" i="15"/>
  <c r="W118" i="15"/>
  <c r="W119" i="15"/>
  <c r="W120" i="15"/>
  <c r="W121" i="15"/>
  <c r="W122" i="15"/>
  <c r="W123" i="15"/>
  <c r="W124" i="15"/>
  <c r="W125" i="15"/>
  <c r="W126" i="15"/>
  <c r="W127" i="15"/>
  <c r="W128" i="15"/>
  <c r="W129" i="15"/>
  <c r="W130" i="15"/>
  <c r="W131" i="15"/>
  <c r="W132" i="15"/>
  <c r="W133" i="15"/>
  <c r="W134" i="15"/>
  <c r="W135" i="15"/>
  <c r="W95" i="15"/>
  <c r="W138" i="15"/>
  <c r="W139" i="15"/>
  <c r="W141" i="15"/>
  <c r="W142" i="15"/>
  <c r="W143" i="15"/>
  <c r="W144" i="15"/>
  <c r="W145" i="15"/>
  <c r="W167" i="15"/>
  <c r="W168" i="15"/>
  <c r="W170" i="15"/>
  <c r="W171" i="15"/>
  <c r="W173" i="15"/>
  <c r="W174" i="15"/>
  <c r="W175" i="15"/>
  <c r="W178" i="15"/>
  <c r="W179" i="15"/>
  <c r="W180" i="15"/>
  <c r="W181" i="15"/>
  <c r="W182" i="15"/>
  <c r="W183" i="15"/>
  <c r="W186" i="15"/>
  <c r="W188" i="15"/>
  <c r="W189" i="15"/>
  <c r="W190" i="15"/>
  <c r="W191" i="15"/>
  <c r="W192" i="15"/>
  <c r="W194" i="15"/>
  <c r="W195" i="15"/>
  <c r="O137" i="15"/>
  <c r="P137" i="15"/>
  <c r="Q137" i="15"/>
  <c r="R137" i="15"/>
  <c r="S137" i="15"/>
  <c r="T88" i="15"/>
  <c r="T89" i="15"/>
  <c r="T129" i="15"/>
  <c r="T134" i="15"/>
  <c r="T137" i="15"/>
  <c r="N219" i="15"/>
  <c r="J219" i="15" s="1"/>
  <c r="K219" i="15" s="1"/>
  <c r="F219" i="15"/>
  <c r="T195" i="15"/>
  <c r="T183" i="15"/>
  <c r="T194" i="15"/>
  <c r="I11" i="8"/>
  <c r="T188" i="15"/>
  <c r="T173" i="15"/>
  <c r="T182" i="15"/>
  <c r="T170" i="15"/>
  <c r="T190" i="15"/>
  <c r="T189" i="15"/>
  <c r="T191" i="15"/>
  <c r="T179" i="15"/>
  <c r="T171" i="15"/>
  <c r="T169" i="15"/>
  <c r="T180" i="15"/>
  <c r="T176" i="15"/>
  <c r="T178" i="15"/>
  <c r="K28" i="8"/>
  <c r="E45" i="7"/>
  <c r="K16" i="5"/>
  <c r="F33" i="7"/>
  <c r="F34" i="7"/>
  <c r="F35" i="7"/>
  <c r="F36" i="7"/>
  <c r="F37" i="7"/>
  <c r="F38" i="7"/>
  <c r="F39" i="7"/>
  <c r="F40" i="7"/>
  <c r="F41" i="7"/>
  <c r="F42" i="7"/>
  <c r="F43" i="7"/>
  <c r="F44" i="7"/>
  <c r="F45" i="7"/>
  <c r="F48" i="7"/>
  <c r="E12" i="7"/>
  <c r="E33" i="7"/>
  <c r="E34" i="7"/>
  <c r="E35" i="7"/>
  <c r="E36" i="7"/>
  <c r="E37" i="7"/>
  <c r="E38" i="7"/>
  <c r="E39" i="7"/>
  <c r="E40" i="7"/>
  <c r="E41" i="7"/>
  <c r="E42" i="7"/>
  <c r="E43" i="7"/>
  <c r="E44" i="7"/>
  <c r="E46" i="7"/>
  <c r="E47" i="7"/>
  <c r="E48" i="7"/>
  <c r="E49" i="7"/>
  <c r="E50" i="7"/>
  <c r="E51" i="7"/>
  <c r="A4" i="5"/>
  <c r="J51" i="5"/>
  <c r="J58" i="5"/>
  <c r="J56" i="5"/>
  <c r="K56" i="5"/>
  <c r="K55" i="5"/>
  <c r="J45" i="5"/>
  <c r="J46" i="5"/>
  <c r="K46" i="5"/>
  <c r="J47" i="5"/>
  <c r="K47" i="5"/>
  <c r="J49" i="5"/>
  <c r="J50" i="5"/>
  <c r="K50" i="5"/>
  <c r="K42" i="5"/>
  <c r="J42" i="5"/>
  <c r="J38" i="5"/>
  <c r="J31" i="5"/>
  <c r="J32" i="5"/>
  <c r="J33" i="5"/>
  <c r="K33" i="5"/>
  <c r="J34" i="5"/>
  <c r="J16" i="5"/>
  <c r="J18" i="5"/>
  <c r="J23" i="5"/>
  <c r="K23" i="5"/>
  <c r="K51" i="5"/>
  <c r="K45" i="5"/>
  <c r="F15" i="5"/>
  <c r="F21" i="5"/>
  <c r="F27" i="5"/>
  <c r="F30" i="5"/>
  <c r="L24" i="8"/>
  <c r="L25" i="8"/>
  <c r="L28" i="8"/>
  <c r="L22" i="8"/>
  <c r="J28" i="8"/>
  <c r="F38" i="4"/>
  <c r="F19" i="4"/>
  <c r="A5" i="6"/>
  <c r="A4" i="7" s="1"/>
  <c r="E31" i="6"/>
  <c r="G16" i="4"/>
  <c r="F16" i="4"/>
  <c r="F14" i="4" s="1"/>
  <c r="E14" i="4"/>
  <c r="G15" i="4"/>
  <c r="F26" i="8"/>
  <c r="F27" i="8"/>
  <c r="C32" i="7"/>
  <c r="J43" i="5"/>
  <c r="D62" i="5"/>
  <c r="D30" i="5"/>
  <c r="D27" i="5"/>
  <c r="D21" i="5"/>
  <c r="J21" i="5" s="1"/>
  <c r="D15" i="5"/>
  <c r="D14" i="4"/>
  <c r="E8" i="1"/>
  <c r="E7" i="1"/>
  <c r="F4" i="1" s="1"/>
  <c r="E6" i="1"/>
  <c r="E5" i="1"/>
  <c r="F23" i="1"/>
  <c r="E24" i="1" s="1"/>
  <c r="E25" i="1" s="1"/>
  <c r="E26" i="1" s="1"/>
  <c r="E27" i="1" s="1"/>
  <c r="E18" i="1"/>
  <c r="E16" i="1"/>
  <c r="E17" i="1"/>
  <c r="E15" i="1"/>
  <c r="G15" i="1"/>
  <c r="H15" i="1" s="1"/>
  <c r="I16" i="1" s="1"/>
  <c r="G16" i="1"/>
  <c r="H16" i="1" s="1"/>
  <c r="G17" i="1"/>
  <c r="G18" i="1"/>
  <c r="H18" i="1" s="1"/>
  <c r="G14" i="1"/>
  <c r="F14" i="1"/>
  <c r="H17" i="1"/>
  <c r="J25" i="8"/>
  <c r="D43" i="6"/>
  <c r="W177" i="15"/>
  <c r="W176" i="15"/>
  <c r="T177" i="15"/>
  <c r="D34" i="4"/>
  <c r="K46" i="8"/>
  <c r="J24" i="8"/>
  <c r="F32" i="7" l="1"/>
  <c r="G14" i="4"/>
  <c r="E36" i="4"/>
  <c r="E34" i="4" s="1"/>
  <c r="G32" i="8"/>
  <c r="W98" i="15"/>
  <c r="G24" i="5"/>
  <c r="K24" i="5" s="1"/>
  <c r="T112" i="15"/>
  <c r="W79" i="15"/>
  <c r="U104" i="15"/>
  <c r="L200" i="15"/>
  <c r="K200" i="15" s="1"/>
  <c r="H30" i="8"/>
  <c r="K42" i="8"/>
  <c r="G27" i="4"/>
  <c r="K24" i="8"/>
  <c r="E32" i="7"/>
  <c r="H32" i="7"/>
  <c r="C13" i="7"/>
  <c r="C11" i="7" s="1"/>
  <c r="H11" i="7" s="1"/>
  <c r="D98" i="15"/>
  <c r="D79" i="15"/>
  <c r="L201" i="15"/>
  <c r="T201" i="15" s="1"/>
  <c r="W137" i="15"/>
  <c r="L210" i="15"/>
  <c r="T210" i="15" s="1"/>
  <c r="T187" i="15"/>
  <c r="U93" i="15"/>
  <c r="N166" i="15"/>
  <c r="T86" i="15"/>
  <c r="T64" i="15" s="1"/>
  <c r="T14" i="15" s="1"/>
  <c r="U145" i="15"/>
  <c r="U141" i="15"/>
  <c r="U135" i="15"/>
  <c r="U119" i="15"/>
  <c r="U92" i="15"/>
  <c r="D172" i="15"/>
  <c r="W193" i="15"/>
  <c r="T193" i="15"/>
  <c r="T212" i="15"/>
  <c r="U110" i="15"/>
  <c r="L209" i="15"/>
  <c r="T209" i="15" s="1"/>
  <c r="U115" i="15"/>
  <c r="W112" i="15"/>
  <c r="D87" i="15"/>
  <c r="U87" i="15" s="1"/>
  <c r="D66" i="15"/>
  <c r="U66" i="15" s="1"/>
  <c r="U65" i="15" s="1"/>
  <c r="U131" i="15"/>
  <c r="T186" i="15"/>
  <c r="W172" i="15"/>
  <c r="W107" i="15"/>
  <c r="W105" i="15" s="1"/>
  <c r="W66" i="15"/>
  <c r="W65" i="15" s="1"/>
  <c r="L202" i="15"/>
  <c r="T202" i="15" s="1"/>
  <c r="T172" i="15"/>
  <c r="T192" i="15"/>
  <c r="D23" i="6"/>
  <c r="D12" i="6" s="1"/>
  <c r="D24" i="4"/>
  <c r="D11" i="8"/>
  <c r="K25" i="8"/>
  <c r="F26" i="6"/>
  <c r="J46" i="8"/>
  <c r="N12" i="8"/>
  <c r="K30" i="8"/>
  <c r="D42" i="8"/>
  <c r="E48" i="6"/>
  <c r="G43" i="8"/>
  <c r="D31" i="4"/>
  <c r="K23" i="4"/>
  <c r="E31" i="4"/>
  <c r="F33" i="4"/>
  <c r="E10" i="8"/>
  <c r="F11" i="8"/>
  <c r="L11" i="8" s="1"/>
  <c r="J12" i="8"/>
  <c r="A3" i="8"/>
  <c r="A3" i="11" s="1"/>
  <c r="D32" i="6"/>
  <c r="F43" i="6"/>
  <c r="A4" i="8"/>
  <c r="A3" i="15" s="1"/>
  <c r="G23" i="4"/>
  <c r="F23" i="4"/>
  <c r="G43" i="5"/>
  <c r="K43" i="5" s="1"/>
  <c r="J30" i="5"/>
  <c r="F14" i="5"/>
  <c r="F13" i="5" s="1"/>
  <c r="F12" i="5" s="1"/>
  <c r="F8" i="5" s="1"/>
  <c r="G18" i="5"/>
  <c r="G15" i="5" s="1"/>
  <c r="P17" i="5"/>
  <c r="E12" i="4" s="1"/>
  <c r="F12" i="4" s="1"/>
  <c r="J15" i="5"/>
  <c r="H30" i="5"/>
  <c r="H14" i="5" s="1"/>
  <c r="H13" i="5" s="1"/>
  <c r="H12" i="5" s="1"/>
  <c r="G30" i="5"/>
  <c r="K30" i="5" s="1"/>
  <c r="K18" i="5"/>
  <c r="I14" i="5"/>
  <c r="I13" i="5" s="1"/>
  <c r="I12" i="5" s="1"/>
  <c r="D14" i="5"/>
  <c r="E14" i="5"/>
  <c r="U123" i="15"/>
  <c r="T214" i="15"/>
  <c r="U132" i="15"/>
  <c r="W101" i="15"/>
  <c r="L203" i="15"/>
  <c r="K203" i="15" s="1"/>
  <c r="U127" i="15"/>
  <c r="W140" i="15"/>
  <c r="W103" i="15"/>
  <c r="U142" i="15"/>
  <c r="U124" i="15"/>
  <c r="L211" i="15"/>
  <c r="K211" i="15" s="1"/>
  <c r="U114" i="15"/>
  <c r="U126" i="15"/>
  <c r="U120" i="15"/>
  <c r="U95" i="15"/>
  <c r="U81" i="15"/>
  <c r="U91" i="15"/>
  <c r="D140" i="15"/>
  <c r="U78" i="15"/>
  <c r="U89" i="15"/>
  <c r="U80" i="15"/>
  <c r="U79" i="15" s="1"/>
  <c r="U70" i="15"/>
  <c r="K210" i="15"/>
  <c r="L206" i="15"/>
  <c r="T206" i="15" s="1"/>
  <c r="U118" i="15"/>
  <c r="D105" i="15"/>
  <c r="U144" i="15"/>
  <c r="L137" i="15"/>
  <c r="U134" i="15"/>
  <c r="U130" i="15"/>
  <c r="L213" i="15"/>
  <c r="T213" i="15" s="1"/>
  <c r="J213" i="15"/>
  <c r="L204" i="15"/>
  <c r="T204" i="15" s="1"/>
  <c r="J204" i="15"/>
  <c r="U100" i="15"/>
  <c r="L207" i="15"/>
  <c r="K207" i="15" s="1"/>
  <c r="U122" i="15"/>
  <c r="U139" i="15"/>
  <c r="J137" i="15"/>
  <c r="U97" i="15"/>
  <c r="D199" i="15"/>
  <c r="U107" i="15"/>
  <c r="U111" i="15"/>
  <c r="U128" i="15"/>
  <c r="U138" i="15"/>
  <c r="D137" i="15"/>
  <c r="D112" i="15"/>
  <c r="D75" i="15"/>
  <c r="L208" i="15"/>
  <c r="T208" i="15" s="1"/>
  <c r="J208" i="15"/>
  <c r="Q199" i="15"/>
  <c r="Q224" i="15" s="1"/>
  <c r="J205" i="15"/>
  <c r="S64" i="15"/>
  <c r="S14" i="15" s="1"/>
  <c r="P64" i="15"/>
  <c r="P14" i="15" s="1"/>
  <c r="O64" i="15"/>
  <c r="O14" i="15" s="1"/>
  <c r="E64" i="15"/>
  <c r="E14" i="15" s="1"/>
  <c r="Q64" i="15"/>
  <c r="Q14" i="15" s="1"/>
  <c r="W75" i="15"/>
  <c r="R64" i="15"/>
  <c r="R14" i="15" s="1"/>
  <c r="D13" i="7"/>
  <c r="U103" i="15"/>
  <c r="T97" i="15"/>
  <c r="D187" i="15"/>
  <c r="U88" i="15"/>
  <c r="U109" i="15"/>
  <c r="U108" i="15"/>
  <c r="W187" i="15"/>
  <c r="G199" i="15"/>
  <c r="N224" i="15"/>
  <c r="U99" i="15"/>
  <c r="U143" i="15"/>
  <c r="W97" i="15"/>
  <c r="U73" i="15"/>
  <c r="L205" i="15"/>
  <c r="F25" i="6"/>
  <c r="F45" i="6"/>
  <c r="K12" i="8"/>
  <c r="I10" i="8"/>
  <c r="D30" i="4"/>
  <c r="G28" i="4"/>
  <c r="L12" i="8"/>
  <c r="F218" i="15"/>
  <c r="F224" i="15" s="1"/>
  <c r="K25" i="4"/>
  <c r="J35" i="4"/>
  <c r="J34" i="4" s="1"/>
  <c r="U98" i="15" l="1"/>
  <c r="K201" i="15"/>
  <c r="G22" i="8"/>
  <c r="J32" i="8"/>
  <c r="N42" i="8"/>
  <c r="D30" i="8"/>
  <c r="D10" i="8" s="1"/>
  <c r="N10" i="8" s="1"/>
  <c r="G21" i="5"/>
  <c r="K21" i="5" s="1"/>
  <c r="D11" i="6"/>
  <c r="J166" i="15"/>
  <c r="J151" i="15" s="1"/>
  <c r="N151" i="15"/>
  <c r="U105" i="15"/>
  <c r="F64" i="15"/>
  <c r="T200" i="15"/>
  <c r="D65" i="15"/>
  <c r="D224" i="15"/>
  <c r="K209" i="15"/>
  <c r="W151" i="15"/>
  <c r="D86" i="15"/>
  <c r="U86" i="15" s="1"/>
  <c r="K206" i="15"/>
  <c r="D22" i="4"/>
  <c r="A2" i="15"/>
  <c r="E46" i="6"/>
  <c r="E13" i="7"/>
  <c r="T166" i="15"/>
  <c r="T151" i="15" s="1"/>
  <c r="U140" i="15"/>
  <c r="P13" i="15"/>
  <c r="P12" i="15" s="1"/>
  <c r="U137" i="15"/>
  <c r="T211" i="15"/>
  <c r="W86" i="15"/>
  <c r="K202" i="15"/>
  <c r="T203" i="15"/>
  <c r="T207" i="15"/>
  <c r="K137" i="15"/>
  <c r="L166" i="15"/>
  <c r="F36" i="4"/>
  <c r="G36" i="4"/>
  <c r="G42" i="8"/>
  <c r="G34" i="4"/>
  <c r="F35" i="4"/>
  <c r="G35" i="4"/>
  <c r="F32" i="4"/>
  <c r="F31" i="4" s="1"/>
  <c r="P15" i="5"/>
  <c r="I8" i="5"/>
  <c r="O15" i="5"/>
  <c r="H8" i="5"/>
  <c r="G12" i="4"/>
  <c r="J14" i="5"/>
  <c r="K15" i="5"/>
  <c r="D13" i="5"/>
  <c r="D12" i="5" s="1"/>
  <c r="E13" i="5"/>
  <c r="S13" i="15"/>
  <c r="S12" i="15" s="1"/>
  <c r="K204" i="15"/>
  <c r="U102" i="15"/>
  <c r="E13" i="15"/>
  <c r="E12" i="15" s="1"/>
  <c r="H13" i="15"/>
  <c r="H12" i="15" s="1"/>
  <c r="K205" i="15"/>
  <c r="U112" i="15"/>
  <c r="D166" i="15"/>
  <c r="D151" i="15" s="1"/>
  <c r="L199" i="15"/>
  <c r="L224" i="15" s="1"/>
  <c r="K208" i="15"/>
  <c r="J199" i="15"/>
  <c r="K213" i="15"/>
  <c r="G13" i="15"/>
  <c r="G12" i="15" s="1"/>
  <c r="I13" i="15"/>
  <c r="I12" i="15" s="1"/>
  <c r="O13" i="15"/>
  <c r="O12" i="15" s="1"/>
  <c r="Q13" i="15"/>
  <c r="Q12" i="15" s="1"/>
  <c r="R13" i="15"/>
  <c r="R12" i="15" s="1"/>
  <c r="N15" i="5"/>
  <c r="J12" i="5"/>
  <c r="D11" i="7"/>
  <c r="F13" i="7"/>
  <c r="U75" i="15"/>
  <c r="T205" i="15"/>
  <c r="W166" i="15"/>
  <c r="D21" i="4"/>
  <c r="G14" i="5" l="1"/>
  <c r="G13" i="5" s="1"/>
  <c r="G12" i="5" s="1"/>
  <c r="F34" i="4"/>
  <c r="F30" i="4" s="1"/>
  <c r="K166" i="15"/>
  <c r="K151" i="15" s="1"/>
  <c r="L151" i="15"/>
  <c r="U151" i="15" s="1"/>
  <c r="H22" i="8"/>
  <c r="E24" i="4"/>
  <c r="J22" i="8"/>
  <c r="E23" i="6"/>
  <c r="G11" i="8"/>
  <c r="J11" i="8" s="1"/>
  <c r="F14" i="15"/>
  <c r="F13" i="15" s="1"/>
  <c r="F12" i="15" s="1"/>
  <c r="D64" i="15"/>
  <c r="D14" i="15" s="1"/>
  <c r="D13" i="15" s="1"/>
  <c r="W14" i="15"/>
  <c r="W64" i="15"/>
  <c r="T199" i="15"/>
  <c r="T224" i="15" s="1"/>
  <c r="J42" i="8"/>
  <c r="G30" i="8"/>
  <c r="J30" i="8" s="1"/>
  <c r="H15" i="6"/>
  <c r="E30" i="4"/>
  <c r="F10" i="8"/>
  <c r="L10" i="8" s="1"/>
  <c r="P18" i="5"/>
  <c r="E13" i="4" s="1"/>
  <c r="E11" i="4" s="1"/>
  <c r="E10" i="4" s="1"/>
  <c r="J13" i="5"/>
  <c r="E12" i="5"/>
  <c r="O18" i="5"/>
  <c r="D13" i="4" s="1"/>
  <c r="K13" i="5"/>
  <c r="K199" i="15"/>
  <c r="M64" i="15"/>
  <c r="M14" i="15" s="1"/>
  <c r="V151" i="15"/>
  <c r="U101" i="15"/>
  <c r="N13" i="15"/>
  <c r="N12" i="15" s="1"/>
  <c r="I11" i="7"/>
  <c r="E11" i="7"/>
  <c r="F11" i="7"/>
  <c r="L64" i="15"/>
  <c r="L14" i="15" s="1"/>
  <c r="E22" i="4" l="1"/>
  <c r="F24" i="4"/>
  <c r="F22" i="4" s="1"/>
  <c r="F21" i="4" s="1"/>
  <c r="G24" i="4"/>
  <c r="K24" i="4"/>
  <c r="K12" i="5"/>
  <c r="K22" i="8"/>
  <c r="H11" i="8"/>
  <c r="W12" i="15"/>
  <c r="K10" i="4"/>
  <c r="K14" i="5"/>
  <c r="E12" i="6"/>
  <c r="F23" i="6"/>
  <c r="T13" i="15"/>
  <c r="T12" i="15" s="1"/>
  <c r="J10" i="8"/>
  <c r="G10" i="8"/>
  <c r="G30" i="4"/>
  <c r="E32" i="6"/>
  <c r="D11" i="4"/>
  <c r="F13" i="4"/>
  <c r="F11" i="4" s="1"/>
  <c r="F10" i="4" s="1"/>
  <c r="G13" i="4"/>
  <c r="J64" i="15"/>
  <c r="U64" i="15"/>
  <c r="W13" i="15"/>
  <c r="D12" i="15"/>
  <c r="H10" i="8" l="1"/>
  <c r="K10" i="8" s="1"/>
  <c r="K11" i="8"/>
  <c r="F12" i="6"/>
  <c r="E11" i="6"/>
  <c r="J11" i="6" s="1"/>
  <c r="E21" i="4"/>
  <c r="E39" i="4" s="1"/>
  <c r="J40" i="4" s="1"/>
  <c r="G22" i="4"/>
  <c r="K64" i="15"/>
  <c r="K14" i="15" s="1"/>
  <c r="J14" i="15"/>
  <c r="J11" i="7"/>
  <c r="D10" i="4"/>
  <c r="G10" i="4" s="1"/>
  <c r="G11" i="4"/>
  <c r="V14" i="15"/>
  <c r="M13" i="15"/>
  <c r="L13" i="15"/>
  <c r="U13" i="15" s="1"/>
  <c r="U14" i="15"/>
  <c r="F39" i="4"/>
  <c r="F11" i="6"/>
  <c r="G21" i="4" l="1"/>
  <c r="K21" i="4"/>
  <c r="I12" i="7"/>
  <c r="J13" i="15"/>
  <c r="K13" i="15" s="1"/>
  <c r="M12" i="15"/>
  <c r="V13" i="15"/>
  <c r="L12" i="15"/>
  <c r="V12" i="15" l="1"/>
  <c r="J12" i="15"/>
  <c r="K12" i="15" s="1"/>
  <c r="U12" i="15"/>
</calcChain>
</file>

<file path=xl/comments1.xml><?xml version="1.0" encoding="utf-8"?>
<comments xmlns="http://schemas.openxmlformats.org/spreadsheetml/2006/main">
  <authors>
    <author>Author</author>
  </authors>
  <commentList>
    <comment ref="E15" authorId="0" shapeId="0">
      <text>
        <r>
          <rPr>
            <b/>
            <sz val="9"/>
            <color indexed="81"/>
            <rFont val="Tahoma"/>
            <family val="2"/>
          </rPr>
          <t>Author:</t>
        </r>
        <r>
          <rPr>
            <sz val="9"/>
            <color indexed="81"/>
            <rFont val="Tahoma"/>
            <family val="2"/>
          </rPr>
          <t xml:space="preserve">
loại trừ thu trợ cấp xã 
</t>
        </r>
      </text>
    </comment>
    <comment ref="E16" authorId="0" shapeId="0">
      <text>
        <r>
          <rPr>
            <b/>
            <sz val="9"/>
            <color indexed="81"/>
            <rFont val="Tahoma"/>
            <family val="2"/>
          </rPr>
          <t>Author:</t>
        </r>
        <r>
          <rPr>
            <sz val="9"/>
            <color indexed="81"/>
            <rFont val="Tahoma"/>
            <family val="2"/>
          </rPr>
          <t xml:space="preserve">
Lại trừ thu trợ cấp xã</t>
        </r>
      </text>
    </comment>
    <comment ref="D23" authorId="0" shapeId="0">
      <text>
        <r>
          <rPr>
            <b/>
            <sz val="9"/>
            <color indexed="81"/>
            <rFont val="Tahoma"/>
            <family val="2"/>
          </rPr>
          <t>Author:</t>
        </r>
        <r>
          <rPr>
            <sz val="9"/>
            <color indexed="81"/>
            <rFont val="Tahoma"/>
            <family val="2"/>
          </rPr>
          <t xml:space="preserve">
Đã bao gồm 273 tr tiền đo đạc, QL đất đai</t>
        </r>
      </text>
    </comment>
    <comment ref="D35" authorId="0" shapeId="0">
      <text>
        <r>
          <rPr>
            <b/>
            <sz val="9"/>
            <color indexed="81"/>
            <rFont val="Tahoma"/>
            <family val="2"/>
          </rPr>
          <t>Author:</t>
        </r>
        <r>
          <rPr>
            <sz val="9"/>
            <color indexed="81"/>
            <rFont val="Tahoma"/>
            <family val="2"/>
          </rPr>
          <t xml:space="preserve">
Đã bao gồm 1 tỷ giao cho đo đạc, QL đất đai</t>
        </r>
      </text>
    </comment>
    <comment ref="E36" authorId="0" shapeId="0">
      <text>
        <r>
          <rPr>
            <b/>
            <sz val="9"/>
            <color indexed="81"/>
            <rFont val="Tahoma"/>
            <family val="2"/>
          </rPr>
          <t>Author:</t>
        </r>
        <r>
          <rPr>
            <sz val="9"/>
            <color indexed="81"/>
            <rFont val="Tahoma"/>
            <family val="2"/>
          </rPr>
          <t xml:space="preserve">
Ghi chú điều chỉnh KP chi đo đạc đất đai 10% 
từ đầu tư sang QT chi thường xuyên</t>
        </r>
      </text>
    </comment>
  </commentList>
</comments>
</file>

<file path=xl/comments2.xml><?xml version="1.0" encoding="utf-8"?>
<comments xmlns="http://schemas.openxmlformats.org/spreadsheetml/2006/main">
  <authors>
    <author>Author</author>
  </authors>
  <commentList>
    <comment ref="B13" authorId="0" shapeId="0">
      <text>
        <r>
          <rPr>
            <b/>
            <sz val="9"/>
            <color indexed="81"/>
            <rFont val="Tahoma"/>
            <family val="2"/>
          </rPr>
          <t>Author:</t>
        </r>
        <r>
          <rPr>
            <sz val="9"/>
            <color indexed="81"/>
            <rFont val="Tahoma"/>
            <family val="2"/>
          </rPr>
          <t xml:space="preserve">
Theo số liệu quyển QT)</t>
        </r>
      </text>
    </comment>
  </commentList>
</comments>
</file>

<file path=xl/comments3.xml><?xml version="1.0" encoding="utf-8"?>
<comments xmlns="http://schemas.openxmlformats.org/spreadsheetml/2006/main">
  <authors>
    <author>Author</author>
  </authors>
  <commentList>
    <comment ref="E22" authorId="0" shapeId="0">
      <text>
        <r>
          <rPr>
            <b/>
            <sz val="9"/>
            <color indexed="81"/>
            <rFont val="Tahoma"/>
            <family val="2"/>
          </rPr>
          <t>Author:</t>
        </r>
        <r>
          <rPr>
            <sz val="9"/>
            <color indexed="81"/>
            <rFont val="Tahoma"/>
            <family val="2"/>
          </rPr>
          <t xml:space="preserve">
Tổng chi cân đối-chuyển nguồn-CTMT;MTNV- BS xã-nộp trả
</t>
        </r>
      </text>
    </comment>
    <comment ref="H22" authorId="0" shapeId="0">
      <text>
        <r>
          <rPr>
            <b/>
            <sz val="9"/>
            <color indexed="81"/>
            <rFont val="Tahoma"/>
            <family val="2"/>
          </rPr>
          <t>Author:</t>
        </r>
        <r>
          <rPr>
            <sz val="9"/>
            <color indexed="81"/>
            <rFont val="Tahoma"/>
            <family val="2"/>
          </rPr>
          <t xml:space="preserve">
Tổng chi cân đối-chuyển nguồn-CTMT;MTNV- BS xã-nộp trả
</t>
        </r>
      </text>
    </comment>
    <comment ref="C47" authorId="0" shapeId="0">
      <text>
        <r>
          <rPr>
            <b/>
            <sz val="9"/>
            <color indexed="81"/>
            <rFont val="Tahoma"/>
            <family val="2"/>
          </rPr>
          <t>Author:</t>
        </r>
        <r>
          <rPr>
            <sz val="9"/>
            <color indexed="81"/>
            <rFont val="Tahoma"/>
            <family val="2"/>
          </rPr>
          <t xml:space="preserve">
loại trừ số dự toán và QT KP 10% trích tiền SD đất  và tiền rừng vốn đầu tư chi tiểu mục chi TX</t>
        </r>
      </text>
    </comment>
    <comment ref="C54" authorId="0" shapeId="0">
      <text>
        <r>
          <rPr>
            <b/>
            <sz val="9"/>
            <color indexed="81"/>
            <rFont val="Tahoma"/>
            <family val="2"/>
          </rPr>
          <t>Author:</t>
        </r>
        <r>
          <rPr>
            <sz val="9"/>
            <color indexed="81"/>
            <rFont val="Tahoma"/>
            <family val="2"/>
          </rPr>
          <t xml:space="preserve">
Cộng số dự toán và QT KP 10% trích tiền SD đất</t>
        </r>
      </text>
    </comment>
    <comment ref="H54" authorId="0" shapeId="0">
      <text>
        <r>
          <rPr>
            <b/>
            <sz val="9"/>
            <color indexed="81"/>
            <rFont val="Tahoma"/>
          </rPr>
          <t>Author:</t>
        </r>
        <r>
          <rPr>
            <sz val="9"/>
            <color indexed="81"/>
            <rFont val="Tahoma"/>
          </rPr>
          <t xml:space="preserve">
Cộng Số tiền đất của nga nhập với số QT SN tỉnh trên biểu MTMTNV</t>
        </r>
      </text>
    </comment>
  </commentList>
</comments>
</file>

<file path=xl/comments4.xml><?xml version="1.0" encoding="utf-8"?>
<comments xmlns="http://schemas.openxmlformats.org/spreadsheetml/2006/main">
  <authors>
    <author>Author</author>
  </authors>
  <commentList>
    <comment ref="M12" authorId="0" shapeId="0">
      <text>
        <r>
          <rPr>
            <b/>
            <sz val="9"/>
            <color indexed="81"/>
            <rFont val="Tahoma"/>
            <family val="2"/>
          </rPr>
          <t>Author:</t>
        </r>
        <r>
          <rPr>
            <sz val="9"/>
            <color indexed="81"/>
            <rFont val="Tahoma"/>
            <family val="2"/>
          </rPr>
          <t xml:space="preserve">
ko bao gồm ngân sách xã chi dự toán cấp 4</t>
        </r>
      </text>
    </comment>
  </commentList>
</comments>
</file>

<file path=xl/sharedStrings.xml><?xml version="1.0" encoding="utf-8"?>
<sst xmlns="http://schemas.openxmlformats.org/spreadsheetml/2006/main" count="1218" uniqueCount="640">
  <si>
    <t>Thu nội địa</t>
  </si>
  <si>
    <t>tỷ lệ thu tiền sd đất trong tổng thu NSNN</t>
  </si>
  <si>
    <t>2016-2020</t>
  </si>
  <si>
    <t>Giai đoạn</t>
  </si>
  <si>
    <t>2021-2025</t>
  </si>
  <si>
    <t>tốc độ tăng tỷ lệ tiền sd đất trong tổng thu NSNN</t>
  </si>
  <si>
    <t>Tỷ lệ tăng thu NSNN nội địa so với năm liền kề</t>
  </si>
  <si>
    <t>Tốc độ tăng trưởng bình quân thu nội địa (%)</t>
  </si>
  <si>
    <t>Chênh lệch tăng so với giai đoạn liền trước</t>
  </si>
  <si>
    <t>2026-2031</t>
  </si>
  <si>
    <t>2031-2035</t>
  </si>
  <si>
    <t>2036-2040</t>
  </si>
  <si>
    <t>2041-2045</t>
  </si>
  <si>
    <t>Tốc độ tăng trưởng trung bình giai đoạn</t>
  </si>
  <si>
    <t>Năm</t>
  </si>
  <si>
    <t>Giai đoạn 2016-2020</t>
  </si>
  <si>
    <t>STT</t>
  </si>
  <si>
    <t>Nội dung (1)</t>
  </si>
  <si>
    <t>Dự toán</t>
  </si>
  <si>
    <t>Quyết toán</t>
  </si>
  <si>
    <t>So sánh</t>
  </si>
  <si>
    <t>Tuyệt đối</t>
  </si>
  <si>
    <t>Tương đối (%)</t>
  </si>
  <si>
    <t>A</t>
  </si>
  <si>
    <t>B</t>
  </si>
  <si>
    <t>3=2-1</t>
  </si>
  <si>
    <t>4=2/1</t>
  </si>
  <si>
    <t>TỔNG NGUỒN THU NSĐP</t>
  </si>
  <si>
    <t>I</t>
  </si>
  <si>
    <t>Thu NSĐP được hưởng theo phân cấp</t>
  </si>
  <si>
    <t>-</t>
  </si>
  <si>
    <t>Thu NSĐP hưởng 100%</t>
  </si>
  <si>
    <t>Thu NSĐP hưởng từ các khoản thu phân chia</t>
  </si>
  <si>
    <t>II</t>
  </si>
  <si>
    <t xml:space="preserve">Thu bổ sung từ ngân sách cấp trên </t>
  </si>
  <si>
    <t>III</t>
  </si>
  <si>
    <t>Thu từ quỹ dự trữ tài chính</t>
  </si>
  <si>
    <t>IV</t>
  </si>
  <si>
    <t>Thu kết dư</t>
  </si>
  <si>
    <t>V</t>
  </si>
  <si>
    <t>Thu chuyển nguồn từ năm trước chuyển sang</t>
  </si>
  <si>
    <t>TỔNG CHI NSĐP</t>
  </si>
  <si>
    <t xml:space="preserve">Tổng chi cân đối NSĐP </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</si>
  <si>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</si>
  <si>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</si>
  <si>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</si>
  <si>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</si>
  <si>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</si>
  <si>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</si>
  <si>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</si>
  <si>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</si>
  <si>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</si>
  <si>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</si>
  <si>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</si>
  <si>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NSĐP/KẾT DƯ NSĐP</t>
  </si>
  <si>
    <t>D</t>
  </si>
  <si>
    <t>CHI TRẢ NỢ GỐC CỦA NSĐP</t>
  </si>
  <si>
    <t>Từ nguồn vay để trả nợ gốc</t>
  </si>
  <si>
    <t>Từ nguồn bội thu, tăng thu, tiết kiệm chi, kết dư ngân sách cấp tỉnh</t>
  </si>
  <si>
    <t>E</t>
  </si>
  <si>
    <t>TỔNG MỨC VAY CỦA NSĐP</t>
  </si>
  <si>
    <t>Vay để bù đắp bội chi</t>
  </si>
  <si>
    <t>Vay để trả nợ gốc</t>
  </si>
  <si>
    <t>G</t>
  </si>
  <si>
    <t>TỔNG MỨC DƯ NỢ VAY CUỐI NĂM CỦA NSĐP</t>
  </si>
  <si>
    <t>(Dùng cho ngân sách các cấp chính quyền địa phương)</t>
  </si>
  <si>
    <t>Đơn vị: Triệu đồng</t>
  </si>
  <si>
    <t>Ghi chú: (1) Theo quy định tại Điều 7, Điều 11 và Điều 39 Luật NSNN, ngân sách huyện, xã không có nhiệm vụ chi nghiên cứu khoa học và công nghệ, trả lãi vay, chi bổ sung quỹ dự trữ tài chính, bội chi NSĐP, vay và trả nợ gốc vay.</t>
  </si>
  <si>
    <t>Nội dung</t>
  </si>
  <si>
    <t>So sánh (%)</t>
  </si>
  <si>
    <t>Tổng thu NSNN</t>
  </si>
  <si>
    <t>Thu NSĐP</t>
  </si>
  <si>
    <t>5=3/1</t>
  </si>
  <si>
    <t>6=4/2</t>
  </si>
  <si>
    <t>TỔNG NGUỒN THU NSNN (A+B+C+D)</t>
  </si>
  <si>
    <t>TỔNG THU CÂN ĐỐI NSNN</t>
  </si>
  <si>
    <t>Thu từ khu vực DNNN do trung ương quản lý (1)</t>
  </si>
  <si>
    <t>(Chi tiết theo sắc thuế)</t>
  </si>
  <si>
    <t>Thu từ khu vực DNNN do địa phương quản lý (2)</t>
  </si>
  <si>
    <t>Thu từ khu vực doanh nghiệp có vốn đầu tư nước ngoài (3)</t>
  </si>
  <si>
    <t>Thu từ khu vực kinh tế ngoài quốc doanh (4)</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</si>
  <si>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</si>
  <si>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</si>
  <si>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</si>
  <si>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</si>
  <si>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</si>
  <si>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</si>
  <si>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</si>
  <si>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</si>
  <si>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</si>
  <si>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</si>
  <si>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</si>
  <si>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</si>
  <si>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</si>
  <si>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</si>
  <si>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</si>
  <si>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</si>
  <si>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</si>
  <si>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</si>
  <si>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(5)</t>
  </si>
  <si>
    <t>Lợi nhuận được chia của Nhà nước và lợi nhuận sau thuế còn lại sau khi trích lập các quỹ của doanh nghiệp nhà nước (5)</t>
  </si>
  <si>
    <t>Chênh lệch thu chi Ngân hàng Nhà nước (5)</t>
  </si>
  <si>
    <t>Thu từ dầu thô</t>
  </si>
  <si>
    <t xml:space="preserve">Thu từ hoạt động xuất nhập khẩu </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</si>
  <si>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</si>
  <si>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</si>
  <si>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</si>
  <si>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</si>
  <si>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</si>
  <si>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khác</t>
  </si>
  <si>
    <t>Thu viện trợ</t>
  </si>
  <si>
    <t>THU TỪ QUỸ DỰ TRỮ TÀI CHÍNH</t>
  </si>
  <si>
    <t>THU KẾT DƯ NĂM TRƯỚC</t>
  </si>
  <si>
    <t>THU CHUYỂN NGUỒN TỪ NĂM TRƯỚC CHUYỂN SANG</t>
  </si>
  <si>
    <t>Ghi chú:</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</si>
  <si>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</si>
  <si>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</si>
  <si>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</si>
  <si>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 trừ các doanh nghiệp nhà nước do trung ương, địa phương quản lý, doanh nghiệp có vốn đầu tư nước ngoài nêu trên.</t>
  </si>
  <si>
    <t>(5) Thu ngân sách nhà nước trên địa bàn, thu ngân sách địa phương cấp huyện, xã không có thu từ cổ tức, lợi nhuận được chia của Nhà nước và lợi nhuận sau thuế còn lại sau khi trích lập các quỹ của doanh nghiệp nhà nước, chênh lệch thu, chi Ngân hàng Nhà nước, thu từ dầu thô, thu từ hoạt động xuất, nhập khẩu. Thu chênh lệch thu, chi Ngân hàng Nhà nước chỉ áp dụng đối với thành phố Hà Nội.</t>
  </si>
  <si>
    <t>3=2/1</t>
  </si>
  <si>
    <t>TỔNG CHI NGÂN SÁCH ĐỊA PHƯƠNG</t>
  </si>
  <si>
    <t>CHI CÂN ĐỐI NGÂN SÁCH ĐỊA PHƯƠNG</t>
  </si>
  <si>
    <t>Trong đó: Chia theo lĩnh vực</t>
  </si>
  <si>
    <t>Chi giáo dục - đào tạo và dạy nghề</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</si>
  <si>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</si>
  <si>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</si>
  <si>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</si>
  <si>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</si>
  <si>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</si>
  <si>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</si>
  <si>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khoa học và công nghệ</t>
  </si>
  <si>
    <t>VI</t>
  </si>
  <si>
    <t>CHI CÁC CHƯƠNG TRÌNH MỤC TIÊU</t>
  </si>
  <si>
    <t>CHI CHUYỂN NGUỒN SANG NĂM SAU</t>
  </si>
  <si>
    <t>CHI BỔ SUNG CÂN ĐỐI CHO NGÂN SÁCH CẤP DƯỚI (1)</t>
  </si>
  <si>
    <t>CHI NGÂN SÁCH CẤP TỈNH (HUYỆN, XÃ) THEO LĨNH VỰC</t>
  </si>
  <si>
    <t xml:space="preserve">Chi đầu tư phát triển </t>
  </si>
  <si>
    <t>Chi đầu tư cho các dự án</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</si>
  <si>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</si>
  <si>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</si>
  <si>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</si>
  <si>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</si>
  <si>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</si>
  <si>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</si>
  <si>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</si>
  <si>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</si>
  <si>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</si>
  <si>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</si>
  <si>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</si>
  <si>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khoa học và công nghệ (2)</t>
  </si>
  <si>
    <t>Chi thường xuyên khác</t>
  </si>
  <si>
    <t>Chi trả nợ lãi các khoản do chính quyền địa phương vay (2)</t>
  </si>
  <si>
    <t>Chi bổ sung quỹ dự trữ tài chính (2)</t>
  </si>
  <si>
    <t>đvt: tr.đồng</t>
  </si>
  <si>
    <t>(2) Theo quy định tại Điều 7, Điều 11 và Điều 39 Luật NSNN, ngân sách huyện, xã không có nhiệm vụ chi nghiên cứu khoa học và công nghệ, chi trả lãi vay, chi bổ sung quỹ dự trữ tài chính.</t>
  </si>
  <si>
    <t>Bao gồm</t>
  </si>
  <si>
    <t>Ngân sách cấp tỉnh (huyện)</t>
  </si>
  <si>
    <t>Ngân sách huyện (xã)</t>
  </si>
  <si>
    <t>Ngân sách địa phương</t>
  </si>
  <si>
    <t>1=2+3</t>
  </si>
  <si>
    <t>4=5+6</t>
  </si>
  <si>
    <t>7=4/1</t>
  </si>
  <si>
    <t>8=5/2</t>
  </si>
  <si>
    <t>9=6/3</t>
  </si>
  <si>
    <t>CHI CÂN ĐỐI NSĐP</t>
  </si>
  <si>
    <t>(Dùng cho ngân sách tỉnh, huyện)</t>
  </si>
  <si>
    <t>Tổng số</t>
  </si>
  <si>
    <t>TỔNG SỐ</t>
  </si>
  <si>
    <t>VII</t>
  </si>
  <si>
    <t>Tên đơn vị (1)</t>
  </si>
  <si>
    <t>Trong đó</t>
  </si>
  <si>
    <t>Chi giáo dục đào tạo dạy nghề</t>
  </si>
  <si>
    <t>Chi khoa học và công nghệ (3)</t>
  </si>
  <si>
    <t>So sách (%)</t>
  </si>
  <si>
    <t>Bổ sung cân đối ngân sách</t>
  </si>
  <si>
    <t>Bổ sung có mục tiêu</t>
  </si>
  <si>
    <t>Gồm</t>
  </si>
  <si>
    <t>Vốn đầu tư để thực hiện các CTMT, nhiệm vụ</t>
  </si>
  <si>
    <t>Vốn sự nghiệp thực hiện các chế độ, chính sách</t>
  </si>
  <si>
    <t>Vốn thực hiện các CTMT quốc gia</t>
  </si>
  <si>
    <t>Vốn ngoài nước</t>
  </si>
  <si>
    <t>Vốn trong nước</t>
  </si>
  <si>
    <t>3=4+5</t>
  </si>
  <si>
    <t>11=12+13</t>
  </si>
  <si>
    <t>17=9/1</t>
  </si>
  <si>
    <t>18=10/2</t>
  </si>
  <si>
    <t>19=11/3</t>
  </si>
  <si>
    <t>20=12/4</t>
  </si>
  <si>
    <t>21=13/5</t>
  </si>
  <si>
    <t>22=14/6</t>
  </si>
  <si>
    <t>23=15/7</t>
  </si>
  <si>
    <t>24=16/8</t>
  </si>
  <si>
    <t>Kinh phí sự nghiệp</t>
  </si>
  <si>
    <t>Biểu số 48</t>
  </si>
  <si>
    <r>
      <t xml:space="preserve">Ghi chú: </t>
    </r>
    <r>
      <rPr>
        <i/>
        <sz val="10"/>
        <color rgb="FF000000"/>
        <rFont val="Times New Roman"/>
        <family val="1"/>
      </rPr>
      <t>(1) Theo quy định tại Điều 7, Điều 11 và Điều 39 Luật NSNN, ngân sách huyện, xã không có nhiệm vụ chi nghiên cứu khoa học và công nghệ, chi trả lãi vay, chi bổ sung quỹ dự trữ tài chính.</t>
    </r>
  </si>
  <si>
    <r>
      <t>Ghi chú:</t>
    </r>
    <r>
      <rPr>
        <i/>
        <sz val="10"/>
        <color rgb="FF000000"/>
        <rFont val="Times New Roman"/>
        <family val="1"/>
      </rPr>
      <t xml:space="preserve"> (1) Ngân sách xã không có nhiệm vụ chi bổ sung cân đối cho ngân sách cấp dưới.</t>
    </r>
  </si>
  <si>
    <t>1.1</t>
  </si>
  <si>
    <t>1.2</t>
  </si>
  <si>
    <t>1.3</t>
  </si>
  <si>
    <t>+</t>
  </si>
  <si>
    <t>Thuế giá trị gia tăng</t>
  </si>
  <si>
    <t>Thuế thu nhập doanh nghiệp</t>
  </si>
  <si>
    <t>Thuế tài nguyên</t>
  </si>
  <si>
    <t>Thuế tài nguyên nước</t>
  </si>
  <si>
    <t>Thuế tài nguyên khác</t>
  </si>
  <si>
    <t>2.1</t>
  </si>
  <si>
    <t>2.2</t>
  </si>
  <si>
    <t>2.3</t>
  </si>
  <si>
    <t>Thuế tài nguyên rừng</t>
  </si>
  <si>
    <t>3.2</t>
  </si>
  <si>
    <t>3.1</t>
  </si>
  <si>
    <t>4.1</t>
  </si>
  <si>
    <t>4.2</t>
  </si>
  <si>
    <t>4.3</t>
  </si>
  <si>
    <t>Thuế TTĐB hàng nội địa</t>
  </si>
  <si>
    <t>4.4</t>
  </si>
  <si>
    <t>Chi đầu tư hà tầng KKT địa phương giao tăng thu phí kết cấu hạ tầng</t>
  </si>
  <si>
    <t>Biểu mẫu số 51</t>
  </si>
  <si>
    <t>So sánh (%)</t>
  </si>
  <si>
    <t>Chi đầu tư từ nguồn thu xổ số kiến thiết</t>
  </si>
  <si>
    <t>Chi tạo nguồn, điều chỉnh tiền lương</t>
  </si>
  <si>
    <t>CHI CHUYỂN NGUỒN SANG NĂM SAU</t>
  </si>
  <si>
    <t>Tên đơn vị</t>
  </si>
  <si>
    <t>Dự toán (1)</t>
  </si>
  <si>
    <t>Chi trả nợ lãi do chính quyền địa phương vay (2)</t>
  </si>
  <si>
    <t>Chi bổ sung quỹ dự trữ tài chính (2)</t>
  </si>
  <si>
    <t>Chi chương trình MTQG</t>
  </si>
  <si>
    <t>Chi chuyển nguồn sang ngân sách năm sau</t>
  </si>
  <si>
    <t>Chi đầu tư phát triển</t>
  </si>
  <si>
    <t>CÁC CƠ QUAN, TỔ CHỨC</t>
  </si>
  <si>
    <t>CHI TRẢ NỢ LÃI CÁC KHOẢN DO CHÍNH QUYỀN ĐỊA PHƯƠNG VAY (2)</t>
  </si>
  <si>
    <t>CHI BỔ SUNG QUỸ DỰ TRỮ TÀI CHÍNH (2)</t>
  </si>
  <si>
    <t>CHI DỰ PHÒNG NGÂN SÁCH</t>
  </si>
  <si>
    <t>CHI TẠO NGUỒN, ĐIỀU CHỈNH TIỀN LƯƠNG</t>
  </si>
  <si>
    <t>CHI BỔ SUNG CÓ MỤC TIÊU CHO NGÂN SÁCH CẤP DƯỚI (3)</t>
  </si>
  <si>
    <t>CHI CHUYỂN NGUỒN SANG NGÂN SÁCH NĂM SAU</t>
  </si>
  <si>
    <t>(2) Theo quy định tại Điều 7, Điều 11 Luật NSNN, ngân sách huyện, xã không có nhiệm vụ chi trả lãi vay, chi bổ sung quỹ dự trữ tài chính.</t>
  </si>
  <si>
    <t>(3) Ngân sách xã không có nhiệm vụ chi bổ sung có mục tiêu cho ngân sách cấp dưới.</t>
  </si>
  <si>
    <t>Ghi chú: (1) Chi Chương trình mục tiêu quốc gia ngân sách tỉnh chi tiết đến từng cơ quan, tổ chức và từng huyện. Chi Chương trình mục tiêu quốc gia ngân sách huyện chi tiết đến từng xã. Chi Chương trình mục tiêu quốc gia ngân sách xã chi tiết đến từng cơ quan, tổ chức.</t>
  </si>
  <si>
    <t xml:space="preserve">Chi nộp trả ngân sách cấp trên </t>
  </si>
  <si>
    <t xml:space="preserve">Bổ sung có mục tiêu ngân sách tỉnh </t>
  </si>
  <si>
    <t xml:space="preserve">Vốn đầu tư </t>
  </si>
  <si>
    <t>a</t>
  </si>
  <si>
    <t>b</t>
  </si>
  <si>
    <t>Vốn sự nghiệp</t>
  </si>
  <si>
    <t>Bổ sung có mục tiêu ngân sách Trung ương</t>
  </si>
  <si>
    <t xml:space="preserve">Chi nộp ngân sách cấp trên </t>
  </si>
  <si>
    <t xml:space="preserve">Thị trấn Đăk Tô </t>
  </si>
  <si>
    <t xml:space="preserve">Xã Diên Bình </t>
  </si>
  <si>
    <t>Xã Pô Kô</t>
  </si>
  <si>
    <t xml:space="preserve">Xã Tân Cảnh </t>
  </si>
  <si>
    <t xml:space="preserve">Xã Kon Đào </t>
  </si>
  <si>
    <t xml:space="preserve">Xã Ngọc Tụ </t>
  </si>
  <si>
    <t>Xã Đăk Trăm</t>
  </si>
  <si>
    <t>Xã Văn Lem</t>
  </si>
  <si>
    <t xml:space="preserve">Xã Đăk Rơ Nga </t>
  </si>
  <si>
    <t>NHẶT BiỂU
 KHI LÀM ViỆC ĐỐI CHIẾU SỐ LiỆU CuỐI NĂM VỚI ĐƠN VỊ</t>
  </si>
  <si>
    <r>
      <t>Ghi chú: </t>
    </r>
    <r>
      <rPr>
        <i/>
        <sz val="10"/>
        <rFont val="Times New Roman"/>
        <family val="1"/>
      </rPr>
      <t>(1) Dự toán chi ngân sách địa phương chi tiết theo các chỉ tiêu tương ứng phần quyết toán chi ngân sách địa phương.</t>
    </r>
  </si>
  <si>
    <t>I.1</t>
  </si>
  <si>
    <t>Nguồn Cân đối ngân sách huyện</t>
  </si>
  <si>
    <t xml:space="preserve">Tên đơn vị </t>
  </si>
  <si>
    <r>
      <t>Chi đầu tư phát triển </t>
    </r>
    <r>
      <rPr>
        <b/>
        <sz val="8"/>
        <color rgb="FFFF0000"/>
        <rFont val="Times New Roman"/>
        <family val="1"/>
      </rPr>
      <t>(Không kể chương trình MTQG)</t>
    </r>
  </si>
  <si>
    <r>
      <t>Chi đầu tư phát triển </t>
    </r>
    <r>
      <rPr>
        <b/>
        <sz val="8"/>
        <color rgb="FF7030A0"/>
        <rFont val="Times New Roman"/>
        <family val="1"/>
      </rPr>
      <t>(Không kể chương trình MTQG)</t>
    </r>
  </si>
  <si>
    <r>
      <t>Chi thường xuyên </t>
    </r>
    <r>
      <rPr>
        <b/>
        <sz val="8"/>
        <color rgb="FF0070C0"/>
        <rFont val="Times New Roman"/>
        <family val="1"/>
      </rPr>
      <t>(Không kể chương trình MTQG)</t>
    </r>
  </si>
  <si>
    <r>
      <t>Chi thường xuyên </t>
    </r>
    <r>
      <rPr>
        <b/>
        <sz val="8"/>
        <color rgb="FF002060"/>
        <rFont val="Times New Roman"/>
        <family val="1"/>
      </rPr>
      <t>(Không kể chương trình MTQG)</t>
    </r>
  </si>
  <si>
    <t>I.1.1</t>
  </si>
  <si>
    <t>Chi đầu tư xây dựng cơ bản</t>
  </si>
  <si>
    <t>I.1.2</t>
  </si>
  <si>
    <t xml:space="preserve">Trung tâm Bồi dưỡng chính trị </t>
  </si>
  <si>
    <t xml:space="preserve">Sự nghiệp giáo dục </t>
  </si>
  <si>
    <t xml:space="preserve">Trung tâm giáo dục nghề nghiệp - giáo dục thường xuyên </t>
  </si>
  <si>
    <t xml:space="preserve">Phòng Kinh tế và hạ tầng </t>
  </si>
  <si>
    <t xml:space="preserve">Sự nghiệp giáo dục và Đào tạo </t>
  </si>
  <si>
    <t>c</t>
  </si>
  <si>
    <t xml:space="preserve">Chi sự nghiệp khoa học công nghệ </t>
  </si>
  <si>
    <t>Trung tâm dịch vụ nông nghiệp</t>
  </si>
  <si>
    <t xml:space="preserve">Chi sự nghiệp môi trường </t>
  </si>
  <si>
    <t xml:space="preserve">Phòng Tài nguyên và môi trường </t>
  </si>
  <si>
    <t xml:space="preserve">Chi sự nghiệp kinh tế </t>
  </si>
  <si>
    <t>Phòng Nông nghiệp và phát triển nông thôn</t>
  </si>
  <si>
    <t>Phòng Dân tộc</t>
  </si>
  <si>
    <t>d</t>
  </si>
  <si>
    <t>e</t>
  </si>
  <si>
    <t>f</t>
  </si>
  <si>
    <t>Ban quản lý các dự án XDCB</t>
  </si>
  <si>
    <t xml:space="preserve">Chi Sự nghiệp văn hóa </t>
  </si>
  <si>
    <t xml:space="preserve">Phòng Văn hóa thông tin </t>
  </si>
  <si>
    <t>Trung tâm VHTTDL và truyền thông</t>
  </si>
  <si>
    <t xml:space="preserve">Chi sự nghiệp thể dục - thể thao </t>
  </si>
  <si>
    <t xml:space="preserve">Sự nghiệp phát thanh truyền hình </t>
  </si>
  <si>
    <t xml:space="preserve">Chi đảm bảo xã hội </t>
  </si>
  <si>
    <t>Ủy ban Mặt trận tổ quốc Việt Nam</t>
  </si>
  <si>
    <t xml:space="preserve">Phòng Dân Tộc </t>
  </si>
  <si>
    <t xml:space="preserve">Phòng Dân tộc </t>
  </si>
  <si>
    <t xml:space="preserve">Phòng Nội vụ </t>
  </si>
  <si>
    <t>Quản lý nhà nước</t>
  </si>
  <si>
    <t xml:space="preserve">HĐND huyện </t>
  </si>
  <si>
    <t>Văn phòng HĐND-UBND huyện</t>
  </si>
  <si>
    <t>Phòng Tư pháp</t>
  </si>
  <si>
    <t xml:space="preserve">Thanh tra huyện </t>
  </si>
  <si>
    <t>Phòng Tài nguyên Môi trường</t>
  </si>
  <si>
    <t xml:space="preserve">Phòng Tài chính - Kế hoạch </t>
  </si>
  <si>
    <t xml:space="preserve">Phòng Giáo dục và Đào tạo </t>
  </si>
  <si>
    <t xml:space="preserve">Phòng y tế </t>
  </si>
  <si>
    <t>Hội Nông dân</t>
  </si>
  <si>
    <t xml:space="preserve">Hội Cựu chiến binh </t>
  </si>
  <si>
    <t>Huyện Đoàn</t>
  </si>
  <si>
    <t xml:space="preserve">Hội LHPN huyện </t>
  </si>
  <si>
    <t>Ban 03 (cùng chương 635)</t>
  </si>
  <si>
    <t>Hội chữ thập đỏ</t>
  </si>
  <si>
    <t>đ</t>
  </si>
  <si>
    <t>i</t>
  </si>
  <si>
    <t>k</t>
  </si>
  <si>
    <t>m</t>
  </si>
  <si>
    <t>n</t>
  </si>
  <si>
    <t>o</t>
  </si>
  <si>
    <t>p</t>
  </si>
  <si>
    <t>q</t>
  </si>
  <si>
    <t>r</t>
  </si>
  <si>
    <t>s</t>
  </si>
  <si>
    <t>t</t>
  </si>
  <si>
    <t>u</t>
  </si>
  <si>
    <t>v</t>
  </si>
  <si>
    <t>w</t>
  </si>
  <si>
    <t>x</t>
  </si>
  <si>
    <t>g</t>
  </si>
  <si>
    <t>h</t>
  </si>
  <si>
    <t>PGD-QLNN</t>
  </si>
  <si>
    <t>Chi an ninh - quốc phòng</t>
  </si>
  <si>
    <t>Công an huyện (LCT)</t>
  </si>
  <si>
    <t>Ban chỉ huy quân sự huyện (LCT)</t>
  </si>
  <si>
    <t xml:space="preserve">Chi khác </t>
  </si>
  <si>
    <t>Bổ sung vốn cho vay của NHCS</t>
  </si>
  <si>
    <t xml:space="preserve">Trung Tâm Y tế huyện </t>
  </si>
  <si>
    <t>Trường Nguyễn Văn Cừ</t>
  </si>
  <si>
    <t xml:space="preserve">Chi cục Thống Kê huyện </t>
  </si>
  <si>
    <t xml:space="preserve">Hội Cựu giáo chức </t>
  </si>
  <si>
    <t>Kinh phí tôn giáo (phòng Nội Vụ)</t>
  </si>
  <si>
    <t>Kinh phí thi đua khen thưởng (chương 760 phòng Nội vụ )</t>
  </si>
  <si>
    <t xml:space="preserve">Liên đoàn Lao động huyện </t>
  </si>
  <si>
    <t>I.2</t>
  </si>
  <si>
    <t>I.3</t>
  </si>
  <si>
    <t>I.2.1</t>
  </si>
  <si>
    <t>I.2.2</t>
  </si>
  <si>
    <t>PGD-SNGD</t>
  </si>
  <si>
    <t>TTBDCT-ĐT</t>
  </si>
  <si>
    <t>TTDGTX-ĐT</t>
  </si>
  <si>
    <t>KTHT-KHCN</t>
  </si>
  <si>
    <t>TTDVNN-KHCN</t>
  </si>
  <si>
    <t>TTMT-SNMT</t>
  </si>
  <si>
    <t>TNMT-SNMT</t>
  </si>
  <si>
    <t>PNN-SNKT</t>
  </si>
  <si>
    <t>TTDVNN-SNKT</t>
  </si>
  <si>
    <t>PDT-SNKT</t>
  </si>
  <si>
    <t>TTMT-SNKT</t>
  </si>
  <si>
    <t>KTHT-SNKT</t>
  </si>
  <si>
    <t>BQL-SNKT</t>
  </si>
  <si>
    <t>VHTT-SNVH</t>
  </si>
  <si>
    <t>TTVHTTDLTT-SNVH</t>
  </si>
  <si>
    <t>TTVHTTDLTT-TDTT</t>
  </si>
  <si>
    <t>TTVHTTDLTT-PTTH</t>
  </si>
  <si>
    <t>PLĐ-ĐBXH</t>
  </si>
  <si>
    <t>UBMT-ĐBXH</t>
  </si>
  <si>
    <t>PDT-ĐBXH</t>
  </si>
  <si>
    <t>PNV-ĐBXH</t>
  </si>
  <si>
    <t>VPUB-QLNN</t>
  </si>
  <si>
    <t>PLĐ-QLNN</t>
  </si>
  <si>
    <t>PTP-QLNN</t>
  </si>
  <si>
    <t>TTRH-QLNN</t>
  </si>
  <si>
    <t>TNMT-QLNN</t>
  </si>
  <si>
    <t>PNN-QLNN</t>
  </si>
  <si>
    <t>KTHT-QLNN</t>
  </si>
  <si>
    <t>VHTT-QLNN</t>
  </si>
  <si>
    <t>TCKH-QLNN</t>
  </si>
  <si>
    <t>PYT-QLNN</t>
  </si>
  <si>
    <t>PNV-QLNN</t>
  </si>
  <si>
    <t>PDT-QLNN</t>
  </si>
  <si>
    <t>VPHU-QLNN</t>
  </si>
  <si>
    <t>UBMT-QLNN</t>
  </si>
  <si>
    <t>HND-QLNN</t>
  </si>
  <si>
    <t>HCCB-QLNN</t>
  </si>
  <si>
    <t>HĐ-QLNN</t>
  </si>
  <si>
    <t>B03-QLNN</t>
  </si>
  <si>
    <t>HCTĐ-QLNN</t>
  </si>
  <si>
    <t>CAH-AN</t>
  </si>
  <si>
    <t>BCHQS-QP</t>
  </si>
  <si>
    <t>PNV-CK</t>
  </si>
  <si>
    <t>NHCS-CK</t>
  </si>
  <si>
    <t>TTYT-CK</t>
  </si>
  <si>
    <t>NVC-CK</t>
  </si>
  <si>
    <t>LĐLĐ-CK</t>
  </si>
  <si>
    <t>CCTK-CK</t>
  </si>
  <si>
    <t>HCGC-CK</t>
  </si>
  <si>
    <t xml:space="preserve">Phòng Tư pháp </t>
  </si>
  <si>
    <t xml:space="preserve">Ngân sách huyện kinh phí chi thực hiện chính sách đất trồng úa </t>
  </si>
  <si>
    <t>NSH</t>
  </si>
  <si>
    <t xml:space="preserve"> + Chương trình MTQG GN bền vững</t>
  </si>
  <si>
    <t xml:space="preserve"> + Chương trình MTQG xây dựng nông thôn mới</t>
  </si>
  <si>
    <t xml:space="preserve">Dự toán </t>
  </si>
  <si>
    <t xml:space="preserve">Tổng số </t>
  </si>
  <si>
    <t>Chương trình MTQG Giảm nghèo bền vững</t>
  </si>
  <si>
    <t>Chương trình MTQG Nông thôn mới</t>
  </si>
  <si>
    <t xml:space="preserve">Tổng
 số </t>
  </si>
  <si>
    <t>Đầu tư 
phát triển</t>
  </si>
  <si>
    <t xml:space="preserve">Đầu tư phát triển 
</t>
  </si>
  <si>
    <t xml:space="preserve">Ngân sách cấp huyện </t>
  </si>
  <si>
    <t>UBND thị trấn Đăk Tô</t>
  </si>
  <si>
    <t xml:space="preserve">UBND xã Diên Bình </t>
  </si>
  <si>
    <t>UBND xã Pô Kô</t>
  </si>
  <si>
    <t xml:space="preserve">UBND xã Tân Cảnh </t>
  </si>
  <si>
    <t xml:space="preserve">UBND xã Kon Đào </t>
  </si>
  <si>
    <t xml:space="preserve">UBND xã Ngọc Tụ </t>
  </si>
  <si>
    <t xml:space="preserve">UBND xã Đăk Rơ Nga </t>
  </si>
  <si>
    <t xml:space="preserve">UBND xã Đăk Trăm </t>
  </si>
  <si>
    <t>UBND xã Văn Lem</t>
  </si>
  <si>
    <t>Ban QLDA ĐTXD huyện</t>
  </si>
  <si>
    <t>Phòng NN và PTNT huyện</t>
  </si>
  <si>
    <t>Trung tâm dạy nghề huyện</t>
  </si>
  <si>
    <t>Trung tâm VH, TT,DL và TT</t>
  </si>
  <si>
    <t>Phòng Lao động, TB và XH</t>
  </si>
  <si>
    <t>Chi giáo dục, đào tạo và dạy nghề</t>
  </si>
  <si>
    <t>Phòng Kinh tế và hạ tầng</t>
  </si>
  <si>
    <t>Chi hoạt động quản lý nhà nước</t>
  </si>
  <si>
    <t>UBND xã Đăk Rơ Nga</t>
  </si>
  <si>
    <t>UBND xã Đăk Trăm</t>
  </si>
  <si>
    <t>Chi Văn hóa - Thông tin</t>
  </si>
  <si>
    <t>Chương trình MTQG</t>
  </si>
  <si>
    <t>1.4</t>
  </si>
  <si>
    <t>1.5</t>
  </si>
  <si>
    <t>1.6</t>
  </si>
  <si>
    <t>1.7</t>
  </si>
  <si>
    <t>1.8</t>
  </si>
  <si>
    <t>1.9</t>
  </si>
  <si>
    <t>1.10</t>
  </si>
  <si>
    <t>1.11</t>
  </si>
  <si>
    <t>1.12</t>
  </si>
  <si>
    <t>1.13</t>
  </si>
  <si>
    <t>1.14</t>
  </si>
  <si>
    <t>1.15</t>
  </si>
  <si>
    <t>Ngân sách huyện</t>
  </si>
  <si>
    <t xml:space="preserve">Dự phòng ngân sách </t>
  </si>
  <si>
    <t xml:space="preserve">Bổ sung có mục tiêu ngân sách trung ương </t>
  </si>
  <si>
    <t>Bổ sung có mục tiêu ngân sách tỉnh</t>
  </si>
  <si>
    <t>đvt: triệu đồng</t>
  </si>
  <si>
    <t>Chi dự phòng</t>
  </si>
  <si>
    <t>Chi CTMTQG</t>
  </si>
  <si>
    <t>Chi đầu tư xây dựng cơ bản vốn trong nước</t>
  </si>
  <si>
    <t>Chi đầu tư từ nguồn thu sd đất</t>
  </si>
  <si>
    <t>1</t>
  </si>
  <si>
    <t>2</t>
  </si>
  <si>
    <t>3</t>
  </si>
  <si>
    <t>4</t>
  </si>
  <si>
    <t>5</t>
  </si>
  <si>
    <t>6</t>
  </si>
  <si>
    <t>7</t>
  </si>
  <si>
    <t>8</t>
  </si>
  <si>
    <t>9</t>
  </si>
  <si>
    <r>
      <t>Ghi chú:</t>
    </r>
    <r>
      <rPr>
        <i/>
        <sz val="10"/>
        <color rgb="FF000000"/>
        <rFont val="Times New Roman"/>
        <family val="1"/>
      </rPr>
      <t xml:space="preserve"> (1) Theo quy định tại Điều 7, Điều 39 Luật NSNN, ngân sách huyện, xã không có nhiệm vụ chi nghiên cứu khoa học và công nghệ.</t>
    </r>
  </si>
  <si>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</si>
  <si>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</si>
  <si>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Mẫu biểu không có khoản chi Dự phòng NS</t>
  </si>
  <si>
    <t>Chi CTMTQG: Ngân sách tỉnh bổ sung phân cấp vốn đầu tư phát triển; bổ sung mục tiêu nhiệm vụ cụ thể NS huyện.</t>
  </si>
  <si>
    <r>
      <t xml:space="preserve">Ghi chú: </t>
    </r>
    <r>
      <rPr>
        <i/>
        <sz val="10"/>
        <color rgb="FF000000"/>
        <rFont val="Times New Roman"/>
        <family val="1"/>
      </rPr>
      <t>(1) Bổ sung từ ngân sách tỉnh chi tiết đến từng huyện; bổ sung từ ngân sách huyện chi tiết đến từng xã.</t>
    </r>
  </si>
  <si>
    <t>Phí và lệ phí địa phương</t>
  </si>
  <si>
    <t>Biểu số 50</t>
  </si>
  <si>
    <t>Biểu số 52</t>
  </si>
  <si>
    <t>Thu nộp ngân sách cấp trên</t>
  </si>
  <si>
    <t>Xã</t>
  </si>
  <si>
    <t xml:space="preserve">Chi bổ sung cho ngân sách cấp dưới </t>
  </si>
  <si>
    <t xml:space="preserve">Thu bổ sung cân đối ngân sách </t>
  </si>
  <si>
    <t xml:space="preserve">Thu bổ sung có mục tiêu 
</t>
  </si>
  <si>
    <t>Thu ngân sách cấp dưới nộp lên</t>
  </si>
  <si>
    <t>Văn phòng Huyện ủy</t>
  </si>
  <si>
    <t>Hội Cựu Thanh niên Xung phong</t>
  </si>
  <si>
    <t>Hội Người cao tuổi</t>
  </si>
  <si>
    <t>y</t>
  </si>
  <si>
    <t xml:space="preserve">Phòng Y tế </t>
  </si>
  <si>
    <t xml:space="preserve">Hội Nông dân </t>
  </si>
  <si>
    <t xml:space="preserve">Trung tâm Văn hóa 
du lịch truyền thông và thông tin </t>
  </si>
  <si>
    <t xml:space="preserve">Huyện đoàn </t>
  </si>
  <si>
    <t>Phòng LĐTBXH</t>
  </si>
  <si>
    <t>Trung tâm môi trường và DVĐT</t>
  </si>
  <si>
    <t xml:space="preserve">Trung tâm dịch vụ nông nghiệp </t>
  </si>
  <si>
    <t xml:space="preserve">Phòng Kinh tế hạ tầng </t>
  </si>
  <si>
    <t>Phòng Giáo dục và đào tạo (SNGD)</t>
  </si>
  <si>
    <t>Công An huyện</t>
  </si>
  <si>
    <t>TNMT-SNKT</t>
  </si>
  <si>
    <t xml:space="preserve">Vốn sự nghiệp </t>
  </si>
  <si>
    <t>Chênh lệch Biểu 48 do ko bao gồm chi bổ sung ngân sách cấp dưới và nộp trả ngân sách cấp trên</t>
  </si>
  <si>
    <t>Trung tâm GDNN-GDTX</t>
  </si>
  <si>
    <t>PDT</t>
  </si>
  <si>
    <t>UBND xã Tân Cảnh</t>
  </si>
  <si>
    <t>UBND xã Ngọc Tụ</t>
  </si>
  <si>
    <t>Nguồn hỗ trợ các công trình cấp bách</t>
  </si>
  <si>
    <t xml:space="preserve">Ban QLDA ĐTXD huyện </t>
  </si>
  <si>
    <t xml:space="preserve">Phòng Tài nguyên Môi trường </t>
  </si>
  <si>
    <t>Đầu tư các công trình thuộc Chương trình kiên cố hóa trường lớp học</t>
  </si>
  <si>
    <t>(Kèm theo Nghi quyết số:       /NQ-HĐND, ngày        /tháng        năm 2021 của HĐND huyện Đăk Tô)</t>
  </si>
  <si>
    <t>Đầu tư phát triển</t>
  </si>
  <si>
    <t>Hỗ trợ có mục tiêu phát triển hạ tầng cụm công nghiệp</t>
  </si>
  <si>
    <t>Hỗ trợ có mục tiêu để thực hiện Chương trình xây dựng nông thôn mới (ưu tiên đầu tư giáo dục)</t>
  </si>
  <si>
    <t>Phân cấp đầu tư từ nguồn thu Xổ số kiến thiết (ưu tiên đầu tư các công trình giáo dục thực hiện CT MTQG xây dựng NTM)</t>
  </si>
  <si>
    <t>Thực hiện kiểm kê đất đai, thống kê, quy hoạch, kế hoạch sử dụng đất, đo đạc và các nhiệm vụ quản lý đất đai theo phân cấp</t>
  </si>
  <si>
    <t>Chi thực hiện công tác quy hoạch, đo đạc, dăng ký quản lý đất đai, cấp giấy chứng nhận, xây dựng cơ sở, đăng ký biến động, chỉnh lý hồ sơ địa chính và lập quy hoạch, kế hoạch sử dụng đất</t>
  </si>
  <si>
    <t xml:space="preserve">Thu trợ cấp </t>
  </si>
  <si>
    <t xml:space="preserve">Ghi thu ghi chi </t>
  </si>
  <si>
    <t xml:space="preserve">Tổng thu </t>
  </si>
  <si>
    <t>4a</t>
  </si>
  <si>
    <t>4b</t>
  </si>
  <si>
    <t xml:space="preserve">Huyện </t>
  </si>
  <si>
    <t>xã</t>
  </si>
  <si>
    <t xml:space="preserve">Tổng cộng </t>
  </si>
  <si>
    <t xml:space="preserve">Quyết toán </t>
  </si>
  <si>
    <t>Chênh lệch trừ TK</t>
  </si>
  <si>
    <t>Vốn đầu tư (không bao gồm kinh phí trồng rừng + KP trích 10% TSD đất chi mục chi thường xuyên)</t>
  </si>
  <si>
    <t>Vốn sự nghiệp (bao gồm kinh phí trồng rừng + KP trích 10% TSD đất chi mục chi thường xuyên)</t>
  </si>
  <si>
    <t xml:space="preserve">Ghi thu, ghi chi </t>
  </si>
  <si>
    <t xml:space="preserve">Chi đầu tư </t>
  </si>
  <si>
    <t>Tổng chi bao gồm chị trợ cấp NS xã + chi nộp trả của NS xã</t>
  </si>
  <si>
    <t>Tổng Thu bao gồm chị trợ cấp NS xã + chi nộp trả của NS xã</t>
  </si>
  <si>
    <t>Kết dư QT</t>
  </si>
  <si>
    <t>HCTNXP-QLNN</t>
  </si>
  <si>
    <t>HNCT-QLNN</t>
  </si>
  <si>
    <t xml:space="preserve">Bổ sung có mục tiêu, mục tiêu nhiệm vụ </t>
  </si>
  <si>
    <t>HPN-QLNN</t>
  </si>
  <si>
    <t>VPHU-ĐBXH</t>
  </si>
  <si>
    <t>Ban Chỉ huy quân sự (LCT)</t>
  </si>
  <si>
    <t>PLĐ-ĐBXH+ ĐT</t>
  </si>
  <si>
    <t>Phòng Lao động Thương binh và Xã hội (ĐBXH)</t>
  </si>
  <si>
    <t>Phòng Lao động thương binh và Xã hội (QLNN)</t>
  </si>
  <si>
    <t>PNN-KHCN</t>
  </si>
  <si>
    <t>Chi các hoạt động kinh tế (không bao gồm 10% tiền sử dụng đất chi đo đạc)</t>
  </si>
  <si>
    <t>Vốn đầu tư (ko bao gồm 10% tiền sử dụng đất được trích lại cho công tác đo đạc)</t>
  </si>
  <si>
    <t xml:space="preserve">Phòng Tài nguyên - Môi trường </t>
  </si>
  <si>
    <t xml:space="preserve">Phòng Tài nguyên - Môi trường - 10% tiền sử dụng đất chi cho công tác đo đạc vốn đầu tư rút tiểu mục chi thường xuyên </t>
  </si>
  <si>
    <t>Phòng Nông nghiệp và phát triển nông thôn - vốn đầu tư chi trồng rừng rút tiểu mục chi thường xuyên</t>
  </si>
  <si>
    <t xml:space="preserve">Phòng Nông nghiệp và phát triển nông thôn </t>
  </si>
  <si>
    <t>Phòng Tài nguyên môi trường - 10% tiên sử dụng đất chi cho công tác đo đạc vốn đầu tư rút tiêu mục chi thường xuyên</t>
  </si>
  <si>
    <t>các trường-SNGD</t>
  </si>
  <si>
    <t xml:space="preserve">Chi đầu tư từ nguồn thu tiền sử dụng đất (không bao gồm kinh phí  trích 10% TSD đất chi mục chi thường xuyên) </t>
  </si>
  <si>
    <t>Chi thường xuyên (bao gồm  kinh phí trích 10% TSD đất chi mục chi thường xuyên</t>
  </si>
  <si>
    <t>QT</t>
  </si>
  <si>
    <t>DT</t>
  </si>
  <si>
    <t xml:space="preserve">THử </t>
  </si>
  <si>
    <t>Thử</t>
  </si>
  <si>
    <t>QUYẾT TOÁN CHI NGÂN SÁCH CẤP TỈNH (HUYỆN, XÃ) CHO TỪNG CƠ QUAN, TỔ CHỨC THEO LĨNH VỰC NĂM 2021</t>
  </si>
  <si>
    <t>QUYẾT TOÁN NGUỒN THU NGÂN SÁCH NHÀ NƯỚC TRÊN ĐỊA BÀN THEO LĨNH VỰC NĂM 2023</t>
  </si>
  <si>
    <t>Thử số</t>
  </si>
  <si>
    <t>QUYẾT TOÁN CHI CHƯƠNG TRÌNH MỤC TIÊU QUỐC GIA NĂM 2022</t>
  </si>
  <si>
    <t>Chương trình MTQG phát triển KTXH vùng đồng bào DTTS và MN</t>
  </si>
  <si>
    <t>Phòng Dân tộc huyện</t>
  </si>
  <si>
    <t>Phòng Văn hóa thông tin</t>
  </si>
  <si>
    <t>Hội liên hiệp phụ nữ</t>
  </si>
  <si>
    <t>Phòng Giáo dục và Đào tạo</t>
  </si>
  <si>
    <t xml:space="preserve"> + Chương trình MTQG PT KTXH vùng đồng bào DTTS và MN</t>
  </si>
  <si>
    <t>Dự toán huyện giao tăng thêm</t>
  </si>
  <si>
    <t>Nguồn hỗ trợ đầu tư một số công trình cấp bách của huyện</t>
  </si>
  <si>
    <t>BQL-SNGD</t>
  </si>
  <si>
    <t>Chi Phát thanh, truyền hình, thông tấn</t>
  </si>
  <si>
    <t>Chi Thể dục thể thao</t>
  </si>
  <si>
    <t>5.1</t>
  </si>
  <si>
    <t>5.2</t>
  </si>
  <si>
    <t>5.3</t>
  </si>
  <si>
    <t>5.4</t>
  </si>
  <si>
    <t>5.5</t>
  </si>
  <si>
    <t>5.6</t>
  </si>
  <si>
    <t>5.7</t>
  </si>
  <si>
    <t>5.8</t>
  </si>
  <si>
    <t>5.9</t>
  </si>
  <si>
    <t>5.10</t>
  </si>
  <si>
    <t>5.11</t>
  </si>
  <si>
    <t>5.12</t>
  </si>
  <si>
    <t>5.13</t>
  </si>
  <si>
    <t>5.14</t>
  </si>
  <si>
    <t>6.1</t>
  </si>
  <si>
    <t>6.2</t>
  </si>
  <si>
    <t>6.3</t>
  </si>
  <si>
    <t>6.4</t>
  </si>
  <si>
    <t>UBND xã Diên Bình</t>
  </si>
  <si>
    <t>6.5</t>
  </si>
  <si>
    <t>6.6</t>
  </si>
  <si>
    <t>VP.HĐND-UBND huyện</t>
  </si>
  <si>
    <t>7.1</t>
  </si>
  <si>
    <t>Nguồn chi khác ngân sách huyện</t>
  </si>
  <si>
    <t>Nguồn cân đối theo tiêu chí, định mức (chuyển nguồn tập trung NSH)</t>
  </si>
  <si>
    <t>Thu tiền thu sử dụng đất (chuyển nguồn tập trung NSH)</t>
  </si>
  <si>
    <t>10.1</t>
  </si>
  <si>
    <t>Thu sử dụng đất năm 2022</t>
  </si>
  <si>
    <t>10.2</t>
  </si>
  <si>
    <t>Thu sử dụng đất từ các năm trước</t>
  </si>
  <si>
    <t>10.3</t>
  </si>
  <si>
    <t>Tăng thu sử dụng đất 2021</t>
  </si>
  <si>
    <t>Tăng thu khác (30% chi đầu tư) năm 2022</t>
  </si>
  <si>
    <t>chuyển nguồn về NSH nộp trả NST</t>
  </si>
  <si>
    <t>Cấp xã nộp trả NSH - 10% tiên sử dụng đất chi cho công tác đo đạc vốn đầu tư rút tiêu mục chi thường xuyên</t>
  </si>
  <si>
    <t>SNKT</t>
  </si>
  <si>
    <t>QUYẾT TOÁN CHI NGÂN SÁCH ĐỊA PHƯƠNG TỪNG HUYỆN (XÃ) NĂM 2022</t>
  </si>
  <si>
    <t>B.1</t>
  </si>
  <si>
    <t>B.2</t>
  </si>
  <si>
    <t xml:space="preserve">Vốn đầu tư phát triển </t>
  </si>
  <si>
    <t>QUYẾT TOÁN CÂN ĐỐI NGÂN SÁCH ĐỊA PHƯƠNG NĂM 2022</t>
  </si>
  <si>
    <t>(Kèm theo Nghi quyết số:       /NQ-HĐND, ngày        /tháng        năm 2023 của HĐND huyện Đăk Tô)</t>
  </si>
  <si>
    <t>QUYẾT TOÁN CHI NGÂN SÁCH ĐỊA PHƯƠNG THEO LĨNH VỰC NĂM 2023</t>
  </si>
  <si>
    <t>QUYẾT TOÁN CHI NGÂN SÁCH CẤP TỈNH (HUYỆN, XÃ) THEO LĨNH VỰC NĂM 2023</t>
  </si>
  <si>
    <t>QUYẾT TOÁN CHI NGÂN SÁCH ĐỊA PHƯƠNG, CHI NGÂN SÁCH CẤP TỈNH (HUYỆN) VÀ CHI NGÂN SÁCH HUYỆN (XÃ) THEO CƠ CẤU CHI NĂM 2023</t>
  </si>
  <si>
    <t>QUYẾT TOÁN CHI BỔ SUNG TỪ NGÂN SÁCH CẤP TỈNH (HUYỆN) CHO NGÂN SÁCH TỪNG HUYỆN (XÃ) NĂM 2022</t>
  </si>
  <si>
    <t>a1</t>
  </si>
  <si>
    <t xml:space="preserve">Các  trường học </t>
  </si>
  <si>
    <t>a2</t>
  </si>
  <si>
    <t>Phòng Giáo dục và đào tạo</t>
  </si>
  <si>
    <t>a3</t>
  </si>
  <si>
    <t>Kinh phí đào tào</t>
  </si>
  <si>
    <t>b1</t>
  </si>
  <si>
    <t>z</t>
  </si>
  <si>
    <t>UBMT-SNKT</t>
  </si>
  <si>
    <t>l</t>
  </si>
  <si>
    <t>Hội liên hiệp phụ nữ huyện</t>
  </si>
  <si>
    <t>HLHPN-SNKT</t>
  </si>
  <si>
    <t>Phòng Giáo dục và đào tạo (SNGD -KPUQ)</t>
  </si>
  <si>
    <t>PGD-SNGD-KPUQ</t>
  </si>
  <si>
    <t>a4</t>
  </si>
  <si>
    <t>Phòng Giáo dục và đào tạo-KP UQ</t>
  </si>
  <si>
    <t>b2</t>
  </si>
  <si>
    <t>PNV-ĐT</t>
  </si>
  <si>
    <t>Phòng Nội vụ - KP đào tạo</t>
  </si>
  <si>
    <t>Kinh tế và Hạ tầng</t>
  </si>
  <si>
    <t>KTHT-SNMT</t>
  </si>
  <si>
    <t xml:space="preserve">Trung tâm Văn hóa du lịch truyền thông và thông tin </t>
  </si>
  <si>
    <t>TTVHTTDLTT- SNMT</t>
  </si>
  <si>
    <t>a5</t>
  </si>
  <si>
    <t xml:space="preserve">Phòng Lao động- Kinh phí cấp bù học phí </t>
  </si>
  <si>
    <t>PLĐ-ĐT</t>
  </si>
  <si>
    <t xml:space="preserve">Sự nghiệp y tế </t>
  </si>
  <si>
    <t>Phòng Lao động TBXH- SNYT</t>
  </si>
  <si>
    <t>PLĐ-SNYT</t>
  </si>
  <si>
    <t>Phòng Lao động Thương binh và Xã hội (ĐBXH - KP ủy quyền)</t>
  </si>
  <si>
    <t>PLĐ-ĐBXH- KPUQ</t>
  </si>
  <si>
    <t>BQL-SNMT</t>
  </si>
  <si>
    <t>PNN-SNMT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</si>
</sst>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4">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 _₫_-;\-* #,##0\ _₫_-;_-* &quot;-&quot;\ _₫_-;_-@_-"/>
    <numFmt numFmtId="167" formatCode="_-* #,##0.00\ _₫_-;\-* #,##0.00\ _₫_-;_-* &quot;-&quot;??\ _₫_-;_-@_-"/>
    <numFmt numFmtId="168" formatCode="0.0"/>
    <numFmt numFmtId="169" formatCode="_(* #,##0.00_);_(* \(#,##0.00\);_(* \-??_);_(@_)"/>
    <numFmt numFmtId="170" formatCode="_(* #,##0_);_(* \(#,##0\);_(* &quot;-&quot;??_);_(@_)"/>
    <numFmt numFmtId="171" formatCode="_-* #,##0_-;\-* #,##0_-;_-* &quot;-&quot;??_-;_-@_-"/>
    <numFmt numFmtId="172" formatCode="_(* #,##0.0_);_(* \(#,##0.0\);_(* &quot;-&quot;??_);_(@_)"/>
    <numFmt numFmtId="173" formatCode="_(* #,##0_);_(* \(#,##0\);_(* \-??_);_(@_)"/>
    <numFmt numFmtId="174" formatCode="_-&quot;$&quot;* #,##0_-;\-&quot;$&quot;* #,##0_-;_-&quot;$&quot;* &quot;-&quot;_-;_-@_-"/>
    <numFmt numFmtId="175" formatCode="_(&quot;£&quot;\ * #,##0_);_(&quot;£&quot;\ * \(#,##0\);_(&quot;£&quot;\ * &quot;-&quot;_);_(@_)"/>
    <numFmt numFmtId="176" formatCode="&quot;€&quot;###,0&quot;.&quot;00_);\(&quot;€&quot;###,0&quot;.&quot;00\)"/>
    <numFmt numFmtId="177" formatCode="&quot;\&quot;#,##0;[Red]&quot;\&quot;&quot;\&quot;\-#,##0"/>
    <numFmt numFmtId="178" formatCode="_-&quot;£&quot;* #,##0_-;\-&quot;£&quot;* #,##0_-;_-&quot;£&quot;* &quot;-&quot;_-;_-@_-"/>
    <numFmt numFmtId="179" formatCode="_-&quot;£&quot;* #,##0.00_-;\-&quot;£&quot;* #,##0.00_-;_-&quot;£&quot;* &quot;-&quot;??_-;_-@_-"/>
    <numFmt numFmtId="180" formatCode="#.##00"/>
    <numFmt numFmtId="181" formatCode="_-* #,##0\ &quot;€&quot;_-;\-* #,##0\ &quot;€&quot;_-;_-* &quot;-&quot;\ &quot;€&quot;_-;_-@_-"/>
    <numFmt numFmtId="182" formatCode="_-* #,##0\ _F_-;\-* #,##0\ _F_-;_-* &quot;-&quot;\ _F_-;_-@_-"/>
    <numFmt numFmtId="183" formatCode="_-* #,##0\ &quot;F&quot;_-;\-* #,##0\ &quot;F&quot;_-;_-* &quot;-&quot;\ &quot;F&quot;_-;_-@_-"/>
    <numFmt numFmtId="184" formatCode="_-* #,##0&quot;$&quot;_-;_-* #,##0&quot;$&quot;\-;_-* &quot;-&quot;&quot;$&quot;_-;_-@_-"/>
    <numFmt numFmtId="185" formatCode="_-* #,##0\ &quot;$&quot;_-;\-* #,##0\ &quot;$&quot;_-;_-* &quot;-&quot;\ &quot;$&quot;_-;_-@_-"/>
    <numFmt numFmtId="186" formatCode="_-&quot;$&quot;* #,##0.00_-;\-&quot;$&quot;* #,##0.00_-;_-&quot;$&quot;* &quot;-&quot;??_-;_-@_-"/>
    <numFmt numFmtId="187" formatCode="_-&quot;ñ&quot;* #,##0_-;\-&quot;ñ&quot;* #,##0_-;_-&quot;ñ&quot;* &quot;-&quot;_-;_-@_-"/>
    <numFmt numFmtId="188" formatCode="0.0000"/>
    <numFmt numFmtId="189" formatCode="_-&quot;€&quot;* #,##0_-;\-&quot;€&quot;* #,##0_-;_-&quot;€&quot;* &quot;-&quot;_-;_-@_-"/>
    <numFmt numFmtId="190" formatCode="_-* ###,0&quot;.&quot;00_-;\-* ###,0&quot;.&quot;00_-;_-* &quot;-&quot;??_-;_-@_-"/>
    <numFmt numFmtId="191" formatCode="_-* #,##0.00\ _F_-;\-* #,##0.00\ _F_-;_-* &quot;-&quot;??\ _F_-;_-@_-"/>
    <numFmt numFmtId="192" formatCode="_ * #,##0.00_ ;_ * \-#,##0.00_ ;_ * &quot;-&quot;??_ ;_ @_ "/>
    <numFmt numFmtId="193" formatCode="_-* #,##0.00\ _V_N_D_-;\-* #,##0.00\ _V_N_D_-;_-* &quot;-&quot;??\ _V_N_D_-;_-@_-"/>
    <numFmt numFmtId="194" formatCode="_-* #,##0.00\ _V_N_Ñ_-;_-* #,##0.00\ _V_N_Ñ\-;_-* &quot;-&quot;??\ _V_N_Ñ_-;_-@_-"/>
    <numFmt numFmtId="195" formatCode="_-* #,##0.00\ _€_-;\-* #,##0.00\ _€_-;_-* &quot;-&quot;??\ _€_-;_-@_-"/>
    <numFmt numFmtId="196" formatCode="_-* #,##0.00_$_-;_-* #,##0.00_$\-;_-* &quot;-&quot;??_$_-;_-@_-"/>
    <numFmt numFmtId="197" formatCode="_(* ###,0&quot;.&quot;00_);_(* \(###,0&quot;.&quot;00\);_(* &quot;-&quot;??_);_(@_)"/>
    <numFmt numFmtId="198" formatCode="&quot;£&quot;#,##0;[Red]\-&quot;£&quot;#,##0"/>
    <numFmt numFmtId="199" formatCode="_-* #,##0.00\ _ñ_-;\-* #,##0.00\ _ñ_-;_-* &quot;-&quot;??\ _ñ_-;_-@_-"/>
    <numFmt numFmtId="200" formatCode="0.00000"/>
    <numFmt numFmtId="201" formatCode="#,##0.00\ &quot;F&quot;;\-#,##0.00\ &quot;F&quot;"/>
    <numFmt numFmtId="202" formatCode="&quot;$&quot;#,##0;[Red]\-&quot;$&quot;#,##0"/>
    <numFmt numFmtId="203" formatCode="_(&quot;$&quot;\ * #,##0_);_(&quot;$&quot;\ * \(#,##0\);_(&quot;$&quot;\ * &quot;-&quot;_);_(@_)"/>
    <numFmt numFmtId="204" formatCode="&quot;$&quot;#,##0.00;[Red]\-&quot;$&quot;#,##0.00"/>
    <numFmt numFmtId="205" formatCode="_-* #,##0\ &quot;ñ&quot;_-;\-* #,##0\ &quot;ñ&quot;_-;_-* &quot;-&quot;\ &quot;ñ&quot;_-;_-@_-"/>
    <numFmt numFmtId="206" formatCode="0.0000000"/>
    <numFmt numFmtId="207" formatCode="#,##0.0"/>
    <numFmt numFmtId="208" formatCode="_(&quot;€&quot;* #,##0_);_(&quot;€&quot;* \(#,##0\);_(&quot;€&quot;* &quot;-&quot;_);_(@_)"/>
    <numFmt numFmtId="209" formatCode="_ * #,##0_ ;_ * \-#,##0_ ;_ * &quot;-&quot;_ ;_ @_ "/>
    <numFmt numFmtId="210" formatCode="_-* #,##0\ _V_N_D_-;\-* #,##0\ _V_N_D_-;_-* &quot;-&quot;\ _V_N_D_-;_-@_-"/>
    <numFmt numFmtId="211" formatCode="_-* #,##0\ _V_N_Ñ_-;_-* #,##0\ _V_N_Ñ\-;_-* &quot;-&quot;\ _V_N_Ñ_-;_-@_-"/>
    <numFmt numFmtId="212" formatCode="_-* #,##0\ _€_-;\-* #,##0\ _€_-;_-* &quot;-&quot;\ _€_-;_-@_-"/>
    <numFmt numFmtId="213" formatCode="_-* #,##0_$_-;_-* #,##0_$\-;_-* &quot;-&quot;_$_-;_-@_-"/>
    <numFmt numFmtId="214" formatCode="_-* #,##0\ _$_-;\-* #,##0\ _$_-;_-* &quot;-&quot;\ _$_-;_-@_-"/>
    <numFmt numFmtId="215" formatCode="_-* #,##0\ _m_k_-;\-* #,##0\ _m_k_-;_-* &quot;-&quot;\ _m_k_-;_-@_-"/>
    <numFmt numFmtId="216" formatCode="&quot;£&quot;#,##0;\-&quot;£&quot;#,##0"/>
    <numFmt numFmtId="217" formatCode="_-* #,##0\ _ñ_-;\-* #,##0\ _ñ_-;_-* &quot;-&quot;\ _ñ_-;_-@_-"/>
    <numFmt numFmtId="218" formatCode="0.000000"/>
    <numFmt numFmtId="219" formatCode="#,##0.0_);[Red]\(#,##0.0\)"/>
    <numFmt numFmtId="220" formatCode="_ &quot;\&quot;* #,##0_ ;_ &quot;\&quot;* \-#,##0_ ;_ &quot;\&quot;* &quot;-&quot;_ ;_ @_ "/>
    <numFmt numFmtId="221" formatCode="&quot;\&quot;#,##0.00;[Red]&quot;\&quot;\-#,##0.00"/>
    <numFmt numFmtId="222" formatCode="&quot;\&quot;#,##0;[Red]&quot;\&quot;\-#,##0"/>
    <numFmt numFmtId="223" formatCode="&quot;SFr.&quot;\ #,##0.00;[Red]&quot;SFr.&quot;\ \-#,##0.00"/>
    <numFmt numFmtId="224" formatCode="&quot;SFr.&quot;\ #,##0.00;&quot;SFr.&quot;\ \-#,##0.00"/>
    <numFmt numFmtId="225" formatCode="_ &quot;SFr.&quot;\ * #,##0_ ;_ &quot;SFr.&quot;\ * \-#,##0_ ;_ &quot;SFr.&quot;\ * &quot;-&quot;_ ;_ @_ "/>
    <numFmt numFmtId="226" formatCode="#,##0.0_);\(#,##0.0\)"/>
    <numFmt numFmtId="227" formatCode="_(* #,##0.0000_);_(* \(#,##0.0000\);_(* &quot;-&quot;??_);_(@_)"/>
    <numFmt numFmtId="228" formatCode="0.0%;[Red]\(0.0%\)"/>
    <numFmt numFmtId="229" formatCode="_ * #,##0.00_)&quot;£&quot;_ ;_ * \(#,##0.00\)&quot;£&quot;_ ;_ * &quot;-&quot;??_)&quot;£&quot;_ ;_ @_ "/>
    <numFmt numFmtId="230" formatCode="0.0%;\(0.0%\)"/>
    <numFmt numFmtId="231" formatCode="_-* #,##0.00\ &quot;F&quot;_-;\-* #,##0.00\ &quot;F&quot;_-;_-* &quot;-&quot;??\ &quot;F&quot;_-;_-@_-"/>
    <numFmt numFmtId="232" formatCode="0.000_)"/>
    <numFmt numFmtId="233" formatCode="_(* #,##0_);_(* \(#,##0\);_(* \-_);_(@_)"/>
    <numFmt numFmtId="234" formatCode="#,##0.00;[Red]#,##0.00"/>
    <numFmt numFmtId="235" formatCode="#,##0;\(#,##0\)"/>
    <numFmt numFmtId="236" formatCode="_ &quot;R&quot;\ * #,##0_ ;_ &quot;R&quot;\ * \-#,##0_ ;_ &quot;R&quot;\ * &quot;-&quot;_ ;_ @_ "/>
    <numFmt numFmtId="237" formatCode="\$#,##0\ ;&quot;($&quot;#,##0\)"/>
    <numFmt numFmtId="238" formatCode="\$#,##0\ ;\(\$#,##0\)"/>
    <numFmt numFmtId="239" formatCode="#,##0.000_);\(#,##0.000\)"/>
    <numFmt numFmtId="240" formatCode="\t0.00%"/>
    <numFmt numFmtId="241" formatCode="0.000"/>
    <numFmt numFmtId="242" formatCode="?\,???.??__;[Red]&quot;- &quot;?\,???.??__"/>
    <numFmt numFmtId="243" formatCode="?,???.??__;[Red]\-\ ?,???.??__;"/>
    <numFmt numFmtId="244" formatCode="\U\S\$#,##0.00;\(\U\S\$#,##0.00\)"/>
    <numFmt numFmtId="245" formatCode="_(\§\g\ #,##0_);_(\§\g\ \(#,##0\);_(\§\g\ &quot;-&quot;??_);_(@_)"/>
    <numFmt numFmtId="246" formatCode="_(\§\g\ #,##0_);_(\§\g\ \(#,##0\);_(\§\g\ &quot;-&quot;_);_(@_)"/>
    <numFmt numFmtId="247" formatCode="\t#\ ??/??"/>
    <numFmt numFmtId="248" formatCode="\§\g#,##0_);\(\§\g#,##0\)"/>
    <numFmt numFmtId="249" formatCode="_-&quot;VND&quot;* #,##0_-;\-&quot;VND&quot;* #,##0_-;_-&quot;VND&quot;* &quot;-&quot;_-;_-@_-"/>
    <numFmt numFmtId="250" formatCode="_(&quot;Rp&quot;* #,##0.00_);_(&quot;Rp&quot;* \(#,##0.00\);_(&quot;Rp&quot;* &quot;-&quot;??_);_(@_)"/>
    <numFmt numFmtId="251" formatCode="#,##0.00\ &quot;FB&quot;;[Red]\-#,##0.00\ &quot;FB&quot;"/>
    <numFmt numFmtId="252" formatCode="#,##0\ &quot;$&quot;;\-#,##0\ &quot;$&quot;"/>
    <numFmt numFmtId="253" formatCode="&quot;$&quot;#,##0;\-&quot;$&quot;#,##0"/>
    <numFmt numFmtId="254" formatCode="_-* #,##0\ _F_B_-;\-* #,##0\ _F_B_-;_-* &quot;-&quot;\ _F_B_-;_-@_-"/>
    <numFmt numFmtId="255" formatCode="_-[$€]* #,##0.00_-;\-[$€]* #,##0.00_-;_-[$€]* &quot;-&quot;??_-;_-@_-"/>
    <numFmt numFmtId="256" formatCode="&quot;öS&quot;\ #,##0;[Red]\-&quot;öS&quot;\ #,##0"/>
    <numFmt numFmtId="257" formatCode="&quot;Q&quot;#,##0_);\(&quot;Q&quot;#,##0\)"/>
    <numFmt numFmtId="258" formatCode="#,##0_);\-#,##0_)"/>
    <numFmt numFmtId="259" formatCode="#,###;\-#,###;&quot;&quot;;_(@_)"/>
    <numFmt numFmtId="260" formatCode="_(* #,##0.000000_);_(* \(#,##0.000000\);_(* &quot;-&quot;??_);_(@_)"/>
    <numFmt numFmtId="261" formatCode="#,##0\ &quot;$&quot;_);\(#,##0\ &quot;$&quot;\)"/>
    <numFmt numFmtId="262" formatCode="#,###"/>
    <numFmt numFmtId="263" formatCode="#,##0\ &quot;£&quot;_);[Red]\(#,##0\ &quot;£&quot;\)"/>
    <numFmt numFmtId="264" formatCode="&quot;£&quot;###,0&quot;.&quot;00_);[Red]\(&quot;£&quot;###,0&quot;.&quot;00\)"/>
    <numFmt numFmtId="265" formatCode="&quot;\&quot;#,##0;[Red]\-&quot;\&quot;#,##0"/>
    <numFmt numFmtId="266" formatCode="&quot;\&quot;#,##0.00;\-&quot;\&quot;#,##0.00"/>
    <numFmt numFmtId="267" formatCode="0#,###,#&quot;.&quot;00"/>
    <numFmt numFmtId="268" formatCode="_ * #,##0_)\ &quot;$&quot;_ ;_ * \(#,##0\)\ &quot;$&quot;_ ;_ * &quot;-&quot;_)\ &quot;$&quot;_ ;_ @_ "/>
    <numFmt numFmtId="269" formatCode="&quot;VND&quot;#,##0_);[Red]\(&quot;VND&quot;#,##0\)"/>
    <numFmt numFmtId="270" formatCode="_ * #,##0_)&quot; $&quot;_ ;_ * \(#,##0&quot;) $&quot;_ ;_ * \-_)&quot; $&quot;_ ;_ @_ "/>
    <numFmt numFmtId="271" formatCode="#,##0.00_);\-#,##0.00_)"/>
    <numFmt numFmtId="272" formatCode="#"/>
    <numFmt numFmtId="273" formatCode="#,##0.0000"/>
    <numFmt numFmtId="274" formatCode="&quot;¡Ì&quot;#,##0;[Red]\-&quot;¡Ì&quot;#,##0"/>
    <numFmt numFmtId="275" formatCode="#,##0.00\ &quot;F&quot;;[Red]\-#,##0.00\ &quot;F&quot;"/>
    <numFmt numFmtId="276" formatCode="#,##0.00&quot; F&quot;;[Red]\-#,##0.00&quot; F&quot;"/>
    <numFmt numFmtId="277" formatCode="_-* #,##0.0\ _F_-;\-* #,##0.0\ _F_-;_-* &quot;-&quot;??\ _F_-;_-@_-"/>
    <numFmt numFmtId="278" formatCode="#,##0.00\ \ "/>
    <numFmt numFmtId="279" formatCode="0.00000000"/>
    <numFmt numFmtId="280" formatCode="_ * #,##0.0_ ;_ * \-#,##0.0_ ;_ * &quot;-&quot;??_ ;_ @_ "/>
    <numFmt numFmtId="281" formatCode="#,##0.00\ \ \ \ "/>
    <numFmt numFmtId="282" formatCode="_(* #.##0.00_);_(* \(#.##0.00\);_(* &quot;-&quot;??_);_(@_)"/>
    <numFmt numFmtId="283" formatCode="###\ ###\ ##0"/>
    <numFmt numFmtId="284" formatCode="&quot;\&quot;#,##0;&quot;\&quot;\-#,##0"/>
    <numFmt numFmtId="285" formatCode="_-* ###,0&quot;.&quot;00\ _F_B_-;\-* ###,0&quot;.&quot;00\ _F_B_-;_-* &quot;-&quot;??\ _F_B_-;_-@_-"/>
    <numFmt numFmtId="286" formatCode="\\#,##0;[Red]&quot;-\&quot;#,##0"/>
    <numFmt numFmtId="287" formatCode="_ * #.##._ ;_ * \-#.##._ ;_ * &quot;-&quot;??_ ;_ @_ⴆ"/>
    <numFmt numFmtId="288" formatCode="#,##0\ &quot;F&quot;;\-#,##0\ &quot;F&quot;"/>
    <numFmt numFmtId="289" formatCode="#,##0\ &quot;F&quot;;[Red]\-#,##0\ &quot;F&quot;"/>
    <numFmt numFmtId="290" formatCode="_-* #,##0\ _F_-;\-* #,##0\ _F_-;_-* &quot;-&quot;??\ _F_-;_-@_-"/>
    <numFmt numFmtId="291" formatCode="#.00\ ##0"/>
    <numFmt numFmtId="292" formatCode="#.\ ##0"/>
    <numFmt numFmtId="293" formatCode="_-* #,##0\ &quot;DM&quot;_-;\-* #,##0\ &quot;DM&quot;_-;_-* &quot;-&quot;\ &quot;DM&quot;_-;_-@_-"/>
    <numFmt numFmtId="294" formatCode="_-* #,##0.00\ &quot;DM&quot;_-;\-* #,##0.00\ &quot;DM&quot;_-;_-* &quot;-&quot;??\ &quot;DM&quot;_-;_-@_-"/>
    <numFmt numFmtId="295" formatCode="#,##0.000"/>
    <numFmt numFmtId="296" formatCode="#,##0.000000"/>
    <numFmt numFmtId="297" formatCode="_(* #,##0.000_);_(* \(#,##0.000\);_(* &quot;-&quot;???_);_(@_)"/>
    <numFmt numFmtId="298" formatCode="_(* #,##0.000_);_(* \(#,##0.000\);_(* &quot;-&quot;??_);_(@_)"/>
    <numFmt numFmtId="299" formatCode="_(* #,##0.00000_);_(* \(#,##0.00000\);_(* &quot;-&quot;??_);_(@_)"/>
    <numFmt numFmtId="300" formatCode="#,##0.0000000"/>
    <numFmt numFmtId="301" formatCode="#,##0.00000"/>
    <numFmt numFmtId="302" formatCode="_-* #,##0\ _₫_-;\-* #,##0\ _₫_-;_-* &quot;-&quot;??\ _₫_-;_-@_-"/>
  </numFmts>
  <fonts count="307">
    <font>
      <sz val="11"/>
      <color theme="1"/>
      <name val="Calibri"/>
      <family val="2"/>
      <scheme val="minor"/>
    </font>
    <font>
      <b/>
      <sz val="12"/>
      <color theme="1"/>
      <name val="Times New Roman"/>
      <family val="1"/>
    </font>
    <font>
      <sz val="12"/>
      <color theme="1"/>
      <name val="Times New Roman"/>
      <family val="1"/>
    </font>
    <font>
      <b/>
      <sz val="10"/>
      <color rgb="FF000000"/>
      <name val="Arial"/>
      <family val="2"/>
    </font>
    <font>
      <i/>
      <sz val="10"/>
      <color rgb="FF000000"/>
      <name val="Arial"/>
      <family val="2"/>
    </font>
    <font>
      <b/>
      <i/>
      <sz val="10"/>
      <color rgb="FF000000"/>
      <name val="Arial"/>
      <family val="2"/>
    </font>
    <font>
      <sz val="8"/>
      <name val="Arial"/>
      <family val="2"/>
    </font>
    <font>
      <b/>
      <sz val="10"/>
      <color rgb="FF000000"/>
      <name val="Times New Roman"/>
      <family val="1"/>
    </font>
    <font>
      <sz val="10"/>
      <color rgb="FF000000"/>
      <name val="Times New Roman"/>
      <family val="1"/>
    </font>
    <font>
      <b/>
      <i/>
      <sz val="11"/>
      <color theme="1"/>
      <name val="Times New Roman"/>
      <family val="1"/>
    </font>
    <font>
      <i/>
      <sz val="10"/>
      <color rgb="FF000000"/>
      <name val="Times New Roman"/>
      <family val="1"/>
    </font>
    <font>
      <sz val="11"/>
      <color theme="1"/>
      <name val="Times New Roman"/>
      <family val="1"/>
    </font>
    <font>
      <b/>
      <i/>
      <sz val="10"/>
      <color rgb="FF000000"/>
      <name val="Times New Roman"/>
      <family val="1"/>
    </font>
    <font>
      <b/>
      <sz val="8"/>
      <color rgb="FF000000"/>
      <name val="Times New Roman"/>
      <family val="1"/>
    </font>
    <font>
      <sz val="8"/>
      <color rgb="FF000000"/>
      <name val="Times New Roman"/>
      <family val="1"/>
    </font>
    <font>
      <sz val="11"/>
      <color theme="1"/>
      <name val="Calibri"/>
      <family val="2"/>
      <scheme val="minor"/>
    </font>
    <font>
      <sz val="10"/>
      <name val="Arial"/>
      <family val="2"/>
    </font>
    <font>
      <sz val="10"/>
      <name val="Times New Roman"/>
      <family val="1"/>
    </font>
    <font>
      <b/>
      <sz val="10"/>
      <name val="Times New Roman"/>
      <family val="1"/>
    </font>
    <font>
      <sz val="10"/>
      <name val="Arial Narrow"/>
      <family val="2"/>
    </font>
    <font>
      <sz val="12"/>
      <color theme="1"/>
      <name val="Times New Roman"/>
      <family val="2"/>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1"/>
      <name val="VNI-Aptima"/>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sz val="11"/>
      <color indexed="8"/>
      <name val="Calibri"/>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1"/>
      <color indexed="20"/>
      <name val="Calibri"/>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1"/>
      <color indexed="52"/>
      <name val="Calibri"/>
      <family val="2"/>
    </font>
    <font>
      <b/>
      <sz val="10"/>
      <name val="Helv"/>
    </font>
    <font>
      <b/>
      <sz val="12"/>
      <color indexed="9"/>
      <name val="Arial Narrow"/>
      <family val="2"/>
    </font>
    <font>
      <b/>
      <sz val="11"/>
      <color indexed="9"/>
      <name val="Calibri"/>
      <family val="2"/>
    </font>
    <font>
      <sz val="11"/>
      <name val="VNbook-Antiqua"/>
      <family val="2"/>
    </font>
    <font>
      <sz val="10"/>
      <name val="VNI-Aptima"/>
    </font>
    <font>
      <sz val="11"/>
      <name val="VNtimes new roman"/>
      <family val="2"/>
    </font>
    <font>
      <sz val="11"/>
      <name val="Tms Rmn"/>
    </font>
    <font>
      <sz val="10"/>
      <color indexed="8"/>
      <name val="Times New Roman"/>
      <family val="2"/>
    </font>
    <font>
      <sz val="11"/>
      <name val="UVnTime"/>
    </font>
    <font>
      <sz val="12"/>
      <name val="Times New Roman"/>
      <family val="1"/>
    </font>
    <font>
      <sz val="12"/>
      <color indexed="8"/>
      <name val="Times New Roman"/>
      <family val="2"/>
    </font>
    <font>
      <sz val="11"/>
      <color theme="1"/>
      <name val="Calibri"/>
      <family val="2"/>
      <charset val="163"/>
      <scheme val="minor"/>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11"/>
      <color indexed="17"/>
      <name val="Calibri"/>
      <family val="2"/>
    </font>
    <font>
      <b/>
      <sz val="11"/>
      <name val="Times New Roman"/>
      <family val="1"/>
    </font>
    <font>
      <sz val="10"/>
      <name val=".VnArialH"/>
      <family val="2"/>
    </font>
    <font>
      <b/>
      <sz val="12"/>
      <name val=".VnBook-AntiquaH"/>
      <family val="2"/>
    </font>
    <font>
      <b/>
      <u/>
      <sz val="13"/>
      <name val="VnTime"/>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2"/>
      <name val="Arial"/>
      <family val="2"/>
    </font>
    <font>
      <sz val="12"/>
      <color indexed="52"/>
      <name val="Arial Narrow"/>
      <family val="2"/>
    </font>
    <font>
      <sz val="11"/>
      <color indexed="52"/>
      <name val="Calibri"/>
      <family val="2"/>
    </font>
    <font>
      <sz val="8"/>
      <name val="VNarial"/>
      <family val="2"/>
    </font>
    <font>
      <b/>
      <sz val="11"/>
      <name val="Helv"/>
    </font>
    <font>
      <sz val="10"/>
      <name val=".VnAvant"/>
      <family val="2"/>
    </font>
    <font>
      <sz val="12"/>
      <color indexed="60"/>
      <name val="Arial Narrow"/>
      <family val="2"/>
    </font>
    <font>
      <sz val="11"/>
      <color indexed="60"/>
      <name val="Calibri"/>
      <family val="2"/>
    </font>
    <font>
      <sz val="7"/>
      <name val="Small Fonts"/>
      <family val="2"/>
    </font>
    <font>
      <b/>
      <sz val="12"/>
      <name val="VN-NTime"/>
    </font>
    <font>
      <sz val="12"/>
      <name val="???"/>
      <family val="1"/>
      <charset val="129"/>
    </font>
    <font>
      <sz val="12"/>
      <name val="바탕체"/>
      <family val="1"/>
      <charset val="129"/>
    </font>
    <font>
      <sz val="11"/>
      <color theme="1"/>
      <name val="Arial Narrow"/>
      <family val="2"/>
    </font>
    <font>
      <sz val="10"/>
      <color indexed="8"/>
      <name val="Arial Narrow"/>
      <family val="2"/>
    </font>
    <font>
      <sz val="11"/>
      <color indexed="8"/>
      <name val="Arial Narrow"/>
      <family val="2"/>
    </font>
    <font>
      <sz val="9"/>
      <name val="Arial"/>
      <family val="2"/>
    </font>
    <font>
      <sz val="12"/>
      <color indexed="8"/>
      <name val="Times New Roman"/>
      <family val="2"/>
      <charset val="163"/>
    </font>
    <font>
      <sz val="12"/>
      <color theme="1"/>
      <name val="Times New Roman"/>
      <family val="2"/>
      <charset val="163"/>
    </font>
    <font>
      <sz val="13"/>
      <name val="Times New Roman"/>
      <family val="1"/>
      <charset val="163"/>
    </font>
    <font>
      <sz val="12"/>
      <name val=".VnArial Narrow"/>
      <family val="2"/>
    </font>
    <font>
      <sz val="13"/>
      <color theme="1"/>
      <name val="Times New Roman"/>
      <family val="2"/>
    </font>
    <font>
      <sz val="11"/>
      <color indexed="8"/>
      <name val="Arial"/>
      <family val="2"/>
    </font>
    <font>
      <sz val="11"/>
      <color indexed="8"/>
      <name val="Helvetica Neue"/>
    </font>
    <font>
      <sz val="10"/>
      <name val="VNlucida sans"/>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sz val="8"/>
      <name val="Tms Rmn"/>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0"/>
      <name val=".VnArial Narrow"/>
      <family val="2"/>
    </font>
    <font>
      <sz val="9"/>
      <name val="VNswitzerlandCondensed"/>
      <family val="2"/>
    </font>
    <font>
      <sz val="11"/>
      <name val="VNI-Times"/>
    </font>
    <font>
      <sz val="11"/>
      <color indexed="10"/>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sz val="10"/>
      <color rgb="FF000000"/>
      <name val="Arial"/>
      <family val="2"/>
    </font>
    <font>
      <i/>
      <sz val="11"/>
      <color theme="1"/>
      <name val="Times New Roman"/>
      <family val="1"/>
    </font>
    <font>
      <b/>
      <sz val="8"/>
      <color rgb="FF000000"/>
      <name val="Arial"/>
      <family val="2"/>
    </font>
    <font>
      <b/>
      <sz val="10"/>
      <color rgb="FFFF0000"/>
      <name val="Arial"/>
      <family val="2"/>
    </font>
    <font>
      <sz val="10"/>
      <color rgb="FFFF0000"/>
      <name val="Arial"/>
      <family val="2"/>
    </font>
    <font>
      <sz val="11"/>
      <color rgb="FFFF0000"/>
      <name val="Times New Roman"/>
      <family val="1"/>
    </font>
    <font>
      <i/>
      <sz val="10"/>
      <name val="Times New Roman"/>
      <family val="1"/>
    </font>
    <font>
      <b/>
      <sz val="11"/>
      <color theme="1"/>
      <name val="Times New Roman"/>
      <family val="1"/>
    </font>
    <font>
      <b/>
      <sz val="11"/>
      <color rgb="FFFF0000"/>
      <name val="Times New Roman"/>
      <family val="1"/>
    </font>
    <font>
      <b/>
      <i/>
      <sz val="10"/>
      <name val="Times New Roman"/>
      <family val="1"/>
    </font>
    <font>
      <b/>
      <sz val="8"/>
      <color rgb="FFFF0000"/>
      <name val="Times New Roman"/>
      <family val="1"/>
    </font>
    <font>
      <b/>
      <i/>
      <sz val="11"/>
      <color rgb="FFFF0000"/>
      <name val="Times New Roman"/>
      <family val="1"/>
    </font>
    <font>
      <sz val="8"/>
      <color rgb="FFFF0000"/>
      <name val="Times New Roman"/>
      <family val="1"/>
    </font>
    <font>
      <sz val="11"/>
      <color rgb="FF7030A0"/>
      <name val="Times New Roman"/>
      <family val="1"/>
    </font>
    <font>
      <b/>
      <sz val="11"/>
      <color rgb="FF7030A0"/>
      <name val="Times New Roman"/>
      <family val="1"/>
    </font>
    <font>
      <b/>
      <sz val="8"/>
      <color rgb="FF7030A0"/>
      <name val="Times New Roman"/>
      <family val="1"/>
    </font>
    <font>
      <b/>
      <i/>
      <sz val="11"/>
      <color rgb="FF7030A0"/>
      <name val="Times New Roman"/>
      <family val="1"/>
    </font>
    <font>
      <sz val="8"/>
      <color rgb="FF7030A0"/>
      <name val="Times New Roman"/>
      <family val="1"/>
    </font>
    <font>
      <sz val="11"/>
      <color theme="3"/>
      <name val="Times New Roman"/>
      <family val="1"/>
    </font>
    <font>
      <b/>
      <sz val="11"/>
      <color theme="3"/>
      <name val="Times New Roman"/>
      <family val="1"/>
    </font>
    <font>
      <b/>
      <i/>
      <sz val="11"/>
      <color theme="3"/>
      <name val="Times New Roman"/>
      <family val="1"/>
    </font>
    <font>
      <sz val="8"/>
      <color theme="3"/>
      <name val="Times New Roman"/>
      <family val="1"/>
    </font>
    <font>
      <sz val="11"/>
      <color theme="9"/>
      <name val="Times New Roman"/>
      <family val="1"/>
    </font>
    <font>
      <i/>
      <sz val="10"/>
      <color theme="9"/>
      <name val="Times New Roman"/>
      <family val="1"/>
    </font>
    <font>
      <b/>
      <sz val="11"/>
      <color theme="9"/>
      <name val="Times New Roman"/>
      <family val="1"/>
    </font>
    <font>
      <b/>
      <i/>
      <sz val="11"/>
      <color theme="9"/>
      <name val="Times New Roman"/>
      <family val="1"/>
    </font>
    <font>
      <sz val="11"/>
      <color rgb="FF0070C0"/>
      <name val="Times New Roman"/>
      <family val="1"/>
    </font>
    <font>
      <b/>
      <sz val="11"/>
      <color rgb="FF0070C0"/>
      <name val="Times New Roman"/>
      <family val="1"/>
    </font>
    <font>
      <b/>
      <sz val="8"/>
      <color rgb="FF0070C0"/>
      <name val="Times New Roman"/>
      <family val="1"/>
    </font>
    <font>
      <b/>
      <i/>
      <sz val="11"/>
      <color rgb="FF0070C0"/>
      <name val="Times New Roman"/>
      <family val="1"/>
    </font>
    <font>
      <sz val="8"/>
      <color rgb="FF0070C0"/>
      <name val="Times New Roman"/>
      <family val="1"/>
    </font>
    <font>
      <sz val="11"/>
      <color rgb="FF002060"/>
      <name val="Times New Roman"/>
      <family val="1"/>
    </font>
    <font>
      <b/>
      <sz val="11"/>
      <color rgb="FF002060"/>
      <name val="Times New Roman"/>
      <family val="1"/>
    </font>
    <font>
      <b/>
      <sz val="8"/>
      <color rgb="FF002060"/>
      <name val="Times New Roman"/>
      <family val="1"/>
    </font>
    <font>
      <b/>
      <i/>
      <sz val="11"/>
      <color rgb="FF002060"/>
      <name val="Times New Roman"/>
      <family val="1"/>
    </font>
    <font>
      <sz val="8"/>
      <color rgb="FF002060"/>
      <name val="Times New Roman"/>
      <family val="1"/>
    </font>
    <font>
      <b/>
      <sz val="8"/>
      <color theme="3"/>
      <name val="Times New Roman"/>
      <family val="1"/>
    </font>
    <font>
      <sz val="8"/>
      <color theme="1"/>
      <name val="Times New Roman"/>
      <family val="1"/>
    </font>
    <font>
      <b/>
      <sz val="8"/>
      <color theme="1"/>
      <name val="Times New Roman"/>
      <family val="1"/>
    </font>
    <font>
      <b/>
      <i/>
      <sz val="8"/>
      <color theme="1"/>
      <name val="Times New Roman"/>
      <family val="1"/>
    </font>
    <font>
      <b/>
      <sz val="12"/>
      <name val="Times New Roman"/>
      <family val="1"/>
    </font>
    <font>
      <b/>
      <i/>
      <sz val="12"/>
      <name val="Times New Roman"/>
      <family val="1"/>
    </font>
    <font>
      <sz val="8"/>
      <name val="Calibri"/>
      <family val="2"/>
      <scheme val="minor"/>
    </font>
    <font>
      <sz val="11"/>
      <name val="Times New Roman"/>
      <family val="1"/>
    </font>
    <font>
      <i/>
      <sz val="11"/>
      <color theme="1"/>
      <name val="Calibri"/>
      <family val="2"/>
      <scheme val="minor"/>
    </font>
    <font>
      <b/>
      <sz val="10"/>
      <color rgb="FFFF0000"/>
      <name val="Times New Roman"/>
      <family val="1"/>
    </font>
    <font>
      <sz val="10"/>
      <color rgb="FFFF0000"/>
      <name val="Times New Roman"/>
      <family val="1"/>
    </font>
    <font>
      <sz val="9"/>
      <color indexed="81"/>
      <name val="Tahoma"/>
      <family val="2"/>
    </font>
    <font>
      <b/>
      <sz val="9"/>
      <color indexed="81"/>
      <name val="Tahoma"/>
      <family val="2"/>
    </font>
    <font>
      <b/>
      <sz val="8"/>
      <name val="Times New Roman"/>
      <family val="1"/>
    </font>
    <font>
      <sz val="10"/>
      <color theme="1"/>
      <name val="Times New Roman"/>
      <family val="1"/>
    </font>
    <font>
      <i/>
      <sz val="11"/>
      <color rgb="FFFF0000"/>
      <name val="Times New Roman"/>
      <family val="1"/>
    </font>
    <font>
      <sz val="11"/>
      <color rgb="FFFF0000"/>
      <name val="Calibri"/>
      <family val="2"/>
      <scheme val="minor"/>
    </font>
    <font>
      <b/>
      <sz val="11"/>
      <color rgb="FFFF0000"/>
      <name val="Times New Roman"/>
      <family val="1"/>
      <charset val="163"/>
    </font>
    <font>
      <sz val="8"/>
      <color rgb="FFFF0000"/>
      <name val="Arial"/>
      <family val="2"/>
    </font>
    <font>
      <b/>
      <sz val="10"/>
      <color theme="3"/>
      <name val="Times New Roman"/>
      <family val="1"/>
    </font>
    <font>
      <i/>
      <sz val="8"/>
      <color theme="3"/>
      <name val="Times New Roman"/>
      <family val="1"/>
    </font>
    <font>
      <sz val="10"/>
      <color theme="3"/>
      <name val="Times New Roman"/>
      <family val="1"/>
    </font>
    <font>
      <b/>
      <sz val="8"/>
      <color theme="3"/>
      <name val="Arial"/>
      <family val="2"/>
    </font>
    <font>
      <sz val="8"/>
      <color theme="3"/>
      <name val="Arial"/>
      <family val="2"/>
    </font>
    <font>
      <sz val="10"/>
      <color rgb="FF0070C0"/>
      <name val="Times New Roman"/>
      <family val="1"/>
    </font>
    <font>
      <sz val="10"/>
      <color rgb="FFFF0000"/>
      <name val=".VnTime"/>
    </font>
    <font>
      <b/>
      <sz val="11"/>
      <color rgb="FFFF0000"/>
      <name val="Calibri"/>
      <family val="2"/>
      <scheme val="minor"/>
    </font>
    <font>
      <sz val="11"/>
      <name val="Calibri"/>
      <family val="2"/>
      <scheme val="minor"/>
    </font>
    <font>
      <b/>
      <sz val="10"/>
      <name val="Arial"/>
      <family val="2"/>
    </font>
    <font>
      <b/>
      <sz val="8"/>
      <color rgb="FFFF0000"/>
      <name val="Arial"/>
      <family val="2"/>
    </font>
    <font>
      <sz val="10"/>
      <color rgb="FFFF0000"/>
      <name val="Arial"/>
      <family val="2"/>
      <charset val="163"/>
    </font>
    <font>
      <sz val="11"/>
      <color rgb="FFFF0000"/>
      <name val="Times New Roman"/>
      <family val="1"/>
      <charset val="163"/>
    </font>
    <font>
      <b/>
      <sz val="10"/>
      <color rgb="FFFF0000"/>
      <name val="Arial"/>
      <family val="2"/>
      <charset val="163"/>
    </font>
    <font>
      <i/>
      <sz val="10"/>
      <color rgb="FFFF0000"/>
      <name val="Arial"/>
      <family val="2"/>
      <charset val="163"/>
    </font>
    <font>
      <b/>
      <sz val="8"/>
      <color theme="3"/>
      <name val="Arial"/>
      <family val="2"/>
      <charset val="163"/>
    </font>
    <font>
      <b/>
      <sz val="11"/>
      <color theme="3"/>
      <name val="Times New Roman"/>
      <family val="1"/>
      <charset val="163"/>
    </font>
    <font>
      <b/>
      <i/>
      <sz val="10"/>
      <color rgb="FFFF0000"/>
      <name val="Times New Roman"/>
      <family val="1"/>
    </font>
    <font>
      <i/>
      <sz val="10"/>
      <color rgb="FFFF0000"/>
      <name val="Times New Roman"/>
      <family val="1"/>
    </font>
    <font>
      <i/>
      <sz val="11"/>
      <color theme="4"/>
      <name val="Times New Roman"/>
      <family val="1"/>
    </font>
    <font>
      <i/>
      <sz val="10"/>
      <color rgb="FFFF0000"/>
      <name val="Arial"/>
      <family val="2"/>
    </font>
    <font>
      <i/>
      <sz val="8"/>
      <color rgb="FFFF0000"/>
      <name val="Arial"/>
      <family val="2"/>
    </font>
    <font>
      <b/>
      <i/>
      <sz val="8"/>
      <color rgb="FFFF0000"/>
      <name val="Arial"/>
      <family val="2"/>
    </font>
    <font>
      <b/>
      <sz val="11"/>
      <color rgb="FFFF0000"/>
      <name val="Arial"/>
      <family val="2"/>
    </font>
    <font>
      <sz val="11"/>
      <color rgb="FFFF0000"/>
      <name val="Arial"/>
      <family val="2"/>
    </font>
    <font>
      <sz val="11"/>
      <color theme="3"/>
      <name val="Arial"/>
      <family val="2"/>
    </font>
    <font>
      <b/>
      <sz val="11"/>
      <color theme="3"/>
      <name val="Arial"/>
      <family val="2"/>
    </font>
    <font>
      <sz val="11"/>
      <color theme="1"/>
      <name val="Arial"/>
      <family val="2"/>
    </font>
    <font>
      <sz val="9"/>
      <color indexed="81"/>
      <name val="Tahoma"/>
    </font>
    <font>
      <b/>
      <sz val="9"/>
      <color indexed="81"/>
      <name val="Tahoma"/>
    </font>
    <font>
      <b/>
      <i/>
      <sz val="8"/>
      <color rgb="FFFF0000"/>
      <name val="Times New Roman"/>
      <family val="1"/>
    </font>
    <font>
      <i/>
      <sz val="8"/>
      <color rgb="FFFF0000"/>
      <name val="Times New Roman"/>
      <family val="1"/>
    </font>
    <font>
      <b/>
      <i/>
      <sz val="8"/>
      <name val="Times New Roman"/>
      <family val="1"/>
    </font>
    <font>
      <i/>
      <sz val="8"/>
      <name val="Times New Roman"/>
      <family val="1"/>
    </font>
    <font>
      <i/>
      <sz val="11"/>
      <name val="Times New Roman"/>
      <family val="1"/>
    </font>
  </fonts>
  <fills count="73">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solid">
        <fgColor indexed="43"/>
        <bgColor indexed="26"/>
      </patternFill>
    </fill>
    <fill>
      <patternFill patternType="solid">
        <fgColor indexed="26"/>
        <bgColor indexed="9"/>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9"/>
        <bgColor indexed="10"/>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right/>
      <top style="double">
        <color indexed="8"/>
      </top>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hair">
        <color rgb="FF000000"/>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hair">
        <color auto="1"/>
      </top>
      <bottom style="hair">
        <color rgb="FF000000"/>
      </bottom>
      <diagonal/>
    </border>
    <border>
      <left style="thin">
        <color rgb="FF000000"/>
      </left>
      <right style="thin">
        <color rgb="FF000000"/>
      </right>
      <top style="hair">
        <color auto="1"/>
      </top>
      <bottom style="hair">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264">
    <xf numFmtId="0" fontId="0" fillId="0" borderId="0"/>
    <xf numFmtId="43" fontId="15" fillId="0" borderId="0" applyFont="0" applyFill="0" applyBorder="0" applyAlignment="0" applyProtection="0"/>
    <xf numFmtId="169" fontId="16" fillId="0" borderId="0" applyFill="0" applyBorder="0" applyAlignment="0" applyProtection="0"/>
    <xf numFmtId="43" fontId="16" fillId="0" borderId="0" applyFont="0" applyFill="0" applyBorder="0" applyAlignment="0" applyProtection="0"/>
    <xf numFmtId="0" fontId="16" fillId="0" borderId="0"/>
    <xf numFmtId="167" fontId="15" fillId="0" borderId="0" applyFont="0" applyFill="0" applyBorder="0" applyAlignment="0" applyProtection="0"/>
    <xf numFmtId="0" fontId="16" fillId="0" borderId="0"/>
    <xf numFmtId="0" fontId="20" fillId="0" borderId="0"/>
    <xf numFmtId="0" fontId="20" fillId="0" borderId="0"/>
    <xf numFmtId="169" fontId="16" fillId="0" borderId="0" applyFill="0" applyBorder="0" applyAlignment="0" applyProtection="0"/>
    <xf numFmtId="174" fontId="21" fillId="0" borderId="0" applyFont="0" applyFill="0" applyBorder="0" applyAlignment="0" applyProtection="0"/>
    <xf numFmtId="0" fontId="22" fillId="0" borderId="0" applyNumberFormat="0" applyFill="0" applyBorder="0" applyAlignment="0" applyProtection="0"/>
    <xf numFmtId="3" fontId="23" fillId="0" borderId="1"/>
    <xf numFmtId="3" fontId="23" fillId="0" borderId="1"/>
    <xf numFmtId="3" fontId="23" fillId="0" borderId="1"/>
    <xf numFmtId="3" fontId="23" fillId="0" borderId="1"/>
    <xf numFmtId="3" fontId="23" fillId="0" borderId="1"/>
    <xf numFmtId="3" fontId="23" fillId="0" borderId="1"/>
    <xf numFmtId="170" fontId="24" fillId="0" borderId="18" applyFont="0" applyBorder="0"/>
    <xf numFmtId="170" fontId="24" fillId="0" borderId="18" applyFont="0" applyBorder="0"/>
    <xf numFmtId="173" fontId="25" fillId="0" borderId="0" applyBorder="0"/>
    <xf numFmtId="170" fontId="24" fillId="0" borderId="18" applyFont="0" applyBorder="0"/>
    <xf numFmtId="170" fontId="24" fillId="0" borderId="18" applyFont="0" applyBorder="0"/>
    <xf numFmtId="0" fontId="26" fillId="0" borderId="0"/>
    <xf numFmtId="175" fontId="27"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6" fontId="17" fillId="0" borderId="0" applyFont="0" applyFill="0" applyBorder="0" applyAlignment="0" applyProtection="0"/>
    <xf numFmtId="177" fontId="16" fillId="0" borderId="0" applyFont="0" applyFill="0" applyBorder="0" applyAlignment="0" applyProtection="0"/>
    <xf numFmtId="0" fontId="16" fillId="0" borderId="0" applyNumberFormat="0" applyFill="0" applyBorder="0" applyAlignment="0" applyProtection="0"/>
    <xf numFmtId="0" fontId="29" fillId="0" borderId="0" applyFont="0" applyFill="0" applyBorder="0" applyAlignment="0" applyProtection="0"/>
    <xf numFmtId="0" fontId="30" fillId="0" borderId="19"/>
    <xf numFmtId="178" fontId="31" fillId="0" borderId="0" applyFont="0" applyFill="0" applyBorder="0" applyAlignment="0" applyProtection="0"/>
    <xf numFmtId="179" fontId="31" fillId="0" borderId="0" applyFont="0" applyFill="0" applyBorder="0" applyAlignment="0" applyProtection="0"/>
    <xf numFmtId="180" fontId="26"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6" fontId="33" fillId="0" borderId="0" applyFont="0" applyFill="0" applyBorder="0" applyAlignment="0" applyProtection="0"/>
    <xf numFmtId="0" fontId="34"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35" fillId="0" borderId="0"/>
    <xf numFmtId="0" fontId="16" fillId="0" borderId="0" applyNumberFormat="0" applyFill="0" applyBorder="0" applyAlignment="0" applyProtection="0"/>
    <xf numFmtId="164" fontId="22" fillId="0" borderId="0" applyFont="0" applyFill="0" applyBorder="0" applyAlignment="0" applyProtection="0"/>
    <xf numFmtId="42" fontId="36" fillId="0" borderId="0" applyFont="0" applyFill="0" applyBorder="0" applyAlignment="0" applyProtection="0"/>
    <xf numFmtId="181" fontId="36" fillId="0" borderId="0" applyFont="0" applyFill="0" applyBorder="0" applyAlignment="0" applyProtection="0"/>
    <xf numFmtId="181" fontId="36" fillId="0" borderId="0" applyFont="0" applyFill="0" applyBorder="0" applyAlignment="0" applyProtection="0"/>
    <xf numFmtId="0" fontId="37" fillId="0" borderId="0"/>
    <xf numFmtId="0" fontId="37" fillId="0" borderId="0"/>
    <xf numFmtId="0" fontId="37" fillId="0" borderId="0"/>
    <xf numFmtId="182" fontId="22" fillId="0" borderId="0" applyFont="0" applyFill="0" applyBorder="0" applyAlignment="0" applyProtection="0"/>
    <xf numFmtId="42" fontId="36" fillId="0" borderId="0" applyFont="0" applyFill="0" applyBorder="0" applyAlignment="0" applyProtection="0"/>
    <xf numFmtId="0" fontId="37" fillId="0" borderId="0"/>
    <xf numFmtId="0" fontId="28" fillId="0" borderId="0"/>
    <xf numFmtId="0" fontId="38" fillId="0" borderId="0">
      <alignment vertical="top"/>
    </xf>
    <xf numFmtId="0" fontId="38" fillId="0" borderId="0">
      <alignment vertical="top"/>
    </xf>
    <xf numFmtId="42" fontId="36" fillId="0" borderId="0" applyFont="0" applyFill="0" applyBorder="0" applyAlignment="0" applyProtection="0"/>
    <xf numFmtId="183" fontId="21"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184" fontId="36" fillId="0" borderId="0" applyFont="0" applyFill="0" applyBorder="0" applyAlignment="0" applyProtection="0"/>
    <xf numFmtId="183" fontId="21" fillId="0" borderId="0" applyFont="0" applyFill="0" applyBorder="0" applyAlignment="0" applyProtection="0"/>
    <xf numFmtId="0" fontId="28" fillId="0" borderId="0"/>
    <xf numFmtId="0" fontId="26" fillId="0" borderId="0" applyNumberFormat="0" applyFill="0" applyBorder="0" applyAlignment="0" applyProtection="0"/>
    <xf numFmtId="0" fontId="26" fillId="0" borderId="0" applyNumberFormat="0" applyFill="0" applyBorder="0" applyAlignment="0" applyProtection="0"/>
    <xf numFmtId="183" fontId="21" fillId="0" borderId="0" applyFont="0" applyFill="0" applyBorder="0" applyAlignment="0" applyProtection="0"/>
    <xf numFmtId="0" fontId="28" fillId="0" borderId="0"/>
    <xf numFmtId="0" fontId="38" fillId="0" borderId="0">
      <alignment vertical="top"/>
    </xf>
    <xf numFmtId="0" fontId="38" fillId="0" borderId="0">
      <alignment vertical="top"/>
    </xf>
    <xf numFmtId="42" fontId="36" fillId="0" borderId="0" applyFont="0" applyFill="0" applyBorder="0" applyAlignment="0" applyProtection="0"/>
    <xf numFmtId="42" fontId="36"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0"/>
    <xf numFmtId="0" fontId="28" fillId="0" borderId="0"/>
    <xf numFmtId="0" fontId="28"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8" fillId="0" borderId="0"/>
    <xf numFmtId="0" fontId="28" fillId="0" borderId="0"/>
    <xf numFmtId="0" fontId="37" fillId="0" borderId="0"/>
    <xf numFmtId="42" fontId="36" fillId="0" borderId="0" applyFont="0" applyFill="0" applyBorder="0" applyAlignment="0" applyProtection="0"/>
    <xf numFmtId="171" fontId="21" fillId="0" borderId="0" applyFont="0" applyFill="0" applyBorder="0" applyAlignment="0" applyProtection="0"/>
    <xf numFmtId="178" fontId="36" fillId="0" borderId="0" applyFont="0" applyFill="0" applyBorder="0" applyAlignment="0" applyProtection="0"/>
    <xf numFmtId="178"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86" fontId="40"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8" fontId="16" fillId="0" borderId="0" applyFont="0" applyFill="0" applyBorder="0" applyAlignment="0" applyProtection="0"/>
    <xf numFmtId="188" fontId="40" fillId="0" borderId="0" applyFont="0" applyFill="0" applyBorder="0" applyAlignment="0" applyProtection="0"/>
    <xf numFmtId="187" fontId="21" fillId="0" borderId="0" applyFont="0" applyFill="0" applyBorder="0" applyAlignment="0" applyProtection="0"/>
    <xf numFmtId="186" fontId="40" fillId="0" borderId="0" applyFont="0" applyFill="0" applyBorder="0" applyAlignment="0" applyProtection="0"/>
    <xf numFmtId="189" fontId="21" fillId="0" borderId="0" applyFont="0" applyFill="0" applyBorder="0" applyAlignment="0" applyProtection="0"/>
    <xf numFmtId="174"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1" fontId="36" fillId="0" borderId="0" applyFont="0" applyFill="0" applyBorder="0" applyAlignment="0" applyProtection="0"/>
    <xf numFmtId="167" fontId="36" fillId="0" borderId="0" applyFont="0" applyFill="0" applyBorder="0" applyAlignment="0" applyProtection="0"/>
    <xf numFmtId="192" fontId="36" fillId="0" borderId="0" applyFont="0" applyFill="0" applyBorder="0" applyAlignment="0" applyProtection="0"/>
    <xf numFmtId="193" fontId="36"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1" fontId="36" fillId="0" borderId="0" applyFont="0" applyFill="0" applyBorder="0" applyAlignment="0" applyProtection="0"/>
    <xf numFmtId="192" fontId="36" fillId="0" borderId="0" applyFont="0" applyFill="0" applyBorder="0" applyAlignment="0" applyProtection="0"/>
    <xf numFmtId="194" fontId="36" fillId="0" borderId="0" applyFont="0" applyFill="0" applyBorder="0" applyAlignment="0" applyProtection="0"/>
    <xf numFmtId="0" fontId="36" fillId="0" borderId="0" applyFont="0" applyFill="0" applyBorder="0" applyAlignment="0" applyProtection="0"/>
    <xf numFmtId="167" fontId="36" fillId="0" borderId="0" applyFont="0" applyFill="0" applyBorder="0" applyAlignment="0" applyProtection="0"/>
    <xf numFmtId="0"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2"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6" fontId="36" fillId="0" borderId="0" applyFont="0" applyFill="0" applyBorder="0" applyAlignment="0" applyProtection="0"/>
    <xf numFmtId="196" fontId="36" fillId="0" borderId="0" applyFont="0" applyFill="0" applyBorder="0" applyAlignment="0" applyProtection="0"/>
    <xf numFmtId="192" fontId="36" fillId="0" borderId="0" applyFont="0" applyFill="0" applyBorder="0" applyAlignment="0" applyProtection="0"/>
    <xf numFmtId="191" fontId="36" fillId="0" borderId="0" applyFont="0" applyFill="0" applyBorder="0" applyAlignment="0" applyProtection="0"/>
    <xf numFmtId="191"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1" fontId="36" fillId="0" borderId="0" applyFont="0" applyFill="0" applyBorder="0" applyAlignment="0" applyProtection="0"/>
    <xf numFmtId="197"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98" fontId="21"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91" fontId="36" fillId="0" borderId="0" applyFont="0" applyFill="0" applyBorder="0" applyAlignment="0" applyProtection="0"/>
    <xf numFmtId="164" fontId="40" fillId="0" borderId="0" applyFont="0" applyFill="0" applyBorder="0" applyAlignment="0" applyProtection="0"/>
    <xf numFmtId="199" fontId="36" fillId="0" borderId="0" applyFont="0" applyFill="0" applyBorder="0" applyAlignment="0" applyProtection="0"/>
    <xf numFmtId="199" fontId="36" fillId="0" borderId="0" applyFont="0" applyFill="0" applyBorder="0" applyAlignment="0" applyProtection="0"/>
    <xf numFmtId="200" fontId="16" fillId="0" borderId="0" applyFont="0" applyFill="0" applyBorder="0" applyAlignment="0" applyProtection="0"/>
    <xf numFmtId="165" fontId="40" fillId="0" borderId="0" applyFont="0" applyFill="0" applyBorder="0" applyAlignment="0" applyProtection="0"/>
    <xf numFmtId="199" fontId="36" fillId="0" borderId="0" applyFont="0" applyFill="0" applyBorder="0" applyAlignment="0" applyProtection="0"/>
    <xf numFmtId="164" fontId="40" fillId="0" borderId="0" applyFont="0" applyFill="0" applyBorder="0" applyAlignment="0" applyProtection="0"/>
    <xf numFmtId="201" fontId="41"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64" fontId="21" fillId="0" borderId="0" applyFont="0" applyFill="0" applyBorder="0" applyAlignment="0" applyProtection="0"/>
    <xf numFmtId="178" fontId="36" fillId="0" borderId="0" applyFont="0" applyFill="0" applyBorder="0" applyAlignment="0" applyProtection="0"/>
    <xf numFmtId="183" fontId="21"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184" fontId="36"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42" fontId="36" fillId="0" borderId="0" applyFont="0" applyFill="0" applyBorder="0" applyAlignment="0" applyProtection="0"/>
    <xf numFmtId="171" fontId="21" fillId="0" borderId="0" applyFont="0" applyFill="0" applyBorder="0" applyAlignment="0" applyProtection="0"/>
    <xf numFmtId="42" fontId="36" fillId="0" borderId="0" applyFont="0" applyFill="0" applyBorder="0" applyAlignment="0" applyProtection="0"/>
    <xf numFmtId="184" fontId="36"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5" fontId="36" fillId="0" borderId="0" applyFont="0" applyFill="0" applyBorder="0" applyAlignment="0" applyProtection="0"/>
    <xf numFmtId="183" fontId="21" fillId="0" borderId="0" applyFont="0" applyFill="0" applyBorder="0" applyAlignment="0" applyProtection="0"/>
    <xf numFmtId="202" fontId="40" fillId="0" borderId="0" applyFont="0" applyFill="0" applyBorder="0" applyAlignment="0" applyProtection="0"/>
    <xf numFmtId="203" fontId="36" fillId="0" borderId="0" applyFont="0" applyFill="0" applyBorder="0" applyAlignment="0" applyProtection="0"/>
    <xf numFmtId="203" fontId="36" fillId="0" borderId="0" applyFont="0" applyFill="0" applyBorder="0" applyAlignment="0" applyProtection="0"/>
    <xf numFmtId="204" fontId="40" fillId="0" borderId="0" applyFont="0" applyFill="0" applyBorder="0" applyAlignment="0" applyProtection="0"/>
    <xf numFmtId="203" fontId="36" fillId="0" borderId="0" applyFont="0" applyFill="0" applyBorder="0" applyAlignment="0" applyProtection="0"/>
    <xf numFmtId="202" fontId="40" fillId="0" borderId="0" applyFont="0" applyFill="0" applyBorder="0" applyAlignment="0" applyProtection="0"/>
    <xf numFmtId="203"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205" fontId="36" fillId="0" borderId="0" applyFont="0" applyFill="0" applyBorder="0" applyAlignment="0" applyProtection="0"/>
    <xf numFmtId="206" fontId="16" fillId="0" borderId="0" applyFont="0" applyFill="0" applyBorder="0" applyAlignment="0" applyProtection="0"/>
    <xf numFmtId="164" fontId="40" fillId="0" borderId="0" applyFont="0" applyFill="0" applyBorder="0" applyAlignment="0" applyProtection="0"/>
    <xf numFmtId="205" fontId="36" fillId="0" borderId="0" applyFont="0" applyFill="0" applyBorder="0" applyAlignment="0" applyProtection="0"/>
    <xf numFmtId="204" fontId="40" fillId="0" borderId="0" applyFont="0" applyFill="0" applyBorder="0" applyAlignment="0" applyProtection="0"/>
    <xf numFmtId="207" fontId="41" fillId="0" borderId="0" applyFont="0" applyFill="0" applyBorder="0" applyAlignment="0" applyProtection="0"/>
    <xf numFmtId="208" fontId="36" fillId="0" borderId="0" applyFont="0" applyFill="0" applyBorder="0" applyAlignment="0" applyProtection="0"/>
    <xf numFmtId="42" fontId="36" fillId="0" borderId="0" applyFont="0" applyFill="0" applyBorder="0" applyAlignment="0" applyProtection="0"/>
    <xf numFmtId="191" fontId="36" fillId="0" borderId="0" applyFont="0" applyFill="0" applyBorder="0" applyAlignment="0" applyProtection="0"/>
    <xf numFmtId="167" fontId="36" fillId="0" borderId="0" applyFont="0" applyFill="0" applyBorder="0" applyAlignment="0" applyProtection="0"/>
    <xf numFmtId="192" fontId="36" fillId="0" borderId="0" applyFont="0" applyFill="0" applyBorder="0" applyAlignment="0" applyProtection="0"/>
    <xf numFmtId="193" fontId="36"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1" fontId="36" fillId="0" borderId="0" applyFont="0" applyFill="0" applyBorder="0" applyAlignment="0" applyProtection="0"/>
    <xf numFmtId="192" fontId="36" fillId="0" borderId="0" applyFont="0" applyFill="0" applyBorder="0" applyAlignment="0" applyProtection="0"/>
    <xf numFmtId="194" fontId="36" fillId="0" borderId="0" applyFont="0" applyFill="0" applyBorder="0" applyAlignment="0" applyProtection="0"/>
    <xf numFmtId="0" fontId="36" fillId="0" borderId="0" applyFont="0" applyFill="0" applyBorder="0" applyAlignment="0" applyProtection="0"/>
    <xf numFmtId="167" fontId="36" fillId="0" borderId="0" applyFont="0" applyFill="0" applyBorder="0" applyAlignment="0" applyProtection="0"/>
    <xf numFmtId="0"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2"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6" fontId="36" fillId="0" borderId="0" applyFont="0" applyFill="0" applyBorder="0" applyAlignment="0" applyProtection="0"/>
    <xf numFmtId="196" fontId="36" fillId="0" borderId="0" applyFont="0" applyFill="0" applyBorder="0" applyAlignment="0" applyProtection="0"/>
    <xf numFmtId="192" fontId="36" fillId="0" borderId="0" applyFont="0" applyFill="0" applyBorder="0" applyAlignment="0" applyProtection="0"/>
    <xf numFmtId="191" fontId="36" fillId="0" borderId="0" applyFont="0" applyFill="0" applyBorder="0" applyAlignment="0" applyProtection="0"/>
    <xf numFmtId="191"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1" fontId="36" fillId="0" borderId="0" applyFont="0" applyFill="0" applyBorder="0" applyAlignment="0" applyProtection="0"/>
    <xf numFmtId="197"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98" fontId="21"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91" fontId="36" fillId="0" borderId="0" applyFont="0" applyFill="0" applyBorder="0" applyAlignment="0" applyProtection="0"/>
    <xf numFmtId="164" fontId="40" fillId="0" borderId="0" applyFont="0" applyFill="0" applyBorder="0" applyAlignment="0" applyProtection="0"/>
    <xf numFmtId="199" fontId="36" fillId="0" borderId="0" applyFont="0" applyFill="0" applyBorder="0" applyAlignment="0" applyProtection="0"/>
    <xf numFmtId="199" fontId="36" fillId="0" borderId="0" applyFont="0" applyFill="0" applyBorder="0" applyAlignment="0" applyProtection="0"/>
    <xf numFmtId="200" fontId="16" fillId="0" borderId="0" applyFont="0" applyFill="0" applyBorder="0" applyAlignment="0" applyProtection="0"/>
    <xf numFmtId="165" fontId="40" fillId="0" borderId="0" applyFont="0" applyFill="0" applyBorder="0" applyAlignment="0" applyProtection="0"/>
    <xf numFmtId="199" fontId="36" fillId="0" borderId="0" applyFont="0" applyFill="0" applyBorder="0" applyAlignment="0" applyProtection="0"/>
    <xf numFmtId="164" fontId="40" fillId="0" borderId="0" applyFont="0" applyFill="0" applyBorder="0" applyAlignment="0" applyProtection="0"/>
    <xf numFmtId="201" fontId="41"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82" fontId="36" fillId="0" borderId="0" applyFont="0" applyFill="0" applyBorder="0" applyAlignment="0" applyProtection="0"/>
    <xf numFmtId="166" fontId="36" fillId="0" borderId="0" applyFont="0" applyFill="0" applyBorder="0" applyAlignment="0" applyProtection="0"/>
    <xf numFmtId="209" fontId="36" fillId="0" borderId="0" applyFont="0" applyFill="0" applyBorder="0" applyAlignment="0" applyProtection="0"/>
    <xf numFmtId="210" fontId="36"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2" fontId="36" fillId="0" borderId="0" applyFont="0" applyFill="0" applyBorder="0" applyAlignment="0" applyProtection="0"/>
    <xf numFmtId="209" fontId="36" fillId="0" borderId="0" applyFont="0" applyFill="0" applyBorder="0" applyAlignment="0" applyProtection="0"/>
    <xf numFmtId="211" fontId="36" fillId="0" borderId="0" applyFont="0" applyFill="0" applyBorder="0" applyAlignment="0" applyProtection="0"/>
    <xf numFmtId="182" fontId="21" fillId="0" borderId="0" applyFont="0" applyFill="0" applyBorder="0" applyAlignment="0" applyProtection="0"/>
    <xf numFmtId="166" fontId="36" fillId="0" borderId="0" applyFont="0" applyFill="0" applyBorder="0" applyAlignment="0" applyProtection="0"/>
    <xf numFmtId="182" fontId="21"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09" fontId="36" fillId="0" borderId="0" applyFont="0" applyFill="0" applyBorder="0" applyAlignment="0" applyProtection="0"/>
    <xf numFmtId="212" fontId="36" fillId="0" borderId="0" applyFont="0" applyFill="0" applyBorder="0" applyAlignment="0" applyProtection="0"/>
    <xf numFmtId="210" fontId="36" fillId="0" borderId="0" applyFont="0" applyFill="0" applyBorder="0" applyAlignment="0" applyProtection="0"/>
    <xf numFmtId="213" fontId="36" fillId="0" borderId="0" applyFont="0" applyFill="0" applyBorder="0" applyAlignment="0" applyProtection="0"/>
    <xf numFmtId="214" fontId="36" fillId="0" borderId="0" applyFont="0" applyFill="0" applyBorder="0" applyAlignment="0" applyProtection="0"/>
    <xf numFmtId="213" fontId="36" fillId="0" borderId="0" applyFont="0" applyFill="0" applyBorder="0" applyAlignment="0" applyProtection="0"/>
    <xf numFmtId="209"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166" fontId="36"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82" fontId="36" fillId="0" borderId="0" applyFont="0" applyFill="0" applyBorder="0" applyAlignment="0" applyProtection="0"/>
    <xf numFmtId="215" fontId="36"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216" fontId="21"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182" fontId="36" fillId="0" borderId="0" applyFont="0" applyFill="0" applyBorder="0" applyAlignment="0" applyProtection="0"/>
    <xf numFmtId="174" fontId="40"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8" fontId="16" fillId="0" borderId="0" applyFont="0" applyFill="0" applyBorder="0" applyAlignment="0" applyProtection="0"/>
    <xf numFmtId="186" fontId="40" fillId="0" borderId="0" applyFont="0" applyFill="0" applyBorder="0" applyAlignment="0" applyProtection="0"/>
    <xf numFmtId="217" fontId="36" fillId="0" borderId="0" applyFont="0" applyFill="0" applyBorder="0" applyAlignment="0" applyProtection="0"/>
    <xf numFmtId="174" fontId="40" fillId="0" borderId="0" applyFont="0" applyFill="0" applyBorder="0" applyAlignment="0" applyProtection="0"/>
    <xf numFmtId="219" fontId="41" fillId="0" borderId="0" applyFont="0" applyFill="0" applyBorder="0" applyAlignment="0" applyProtection="0"/>
    <xf numFmtId="210"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183" fontId="21"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184" fontId="36"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42" fontId="36" fillId="0" borderId="0" applyFont="0" applyFill="0" applyBorder="0" applyAlignment="0" applyProtection="0"/>
    <xf numFmtId="171" fontId="21" fillId="0" borderId="0" applyFont="0" applyFill="0" applyBorder="0" applyAlignment="0" applyProtection="0"/>
    <xf numFmtId="42" fontId="36" fillId="0" borderId="0" applyFont="0" applyFill="0" applyBorder="0" applyAlignment="0" applyProtection="0"/>
    <xf numFmtId="184" fontId="36"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5" fontId="36" fillId="0" borderId="0" applyFont="0" applyFill="0" applyBorder="0" applyAlignment="0" applyProtection="0"/>
    <xf numFmtId="183" fontId="21" fillId="0" borderId="0" applyFont="0" applyFill="0" applyBorder="0" applyAlignment="0" applyProtection="0"/>
    <xf numFmtId="202" fontId="40" fillId="0" borderId="0" applyFont="0" applyFill="0" applyBorder="0" applyAlignment="0" applyProtection="0"/>
    <xf numFmtId="203" fontId="36" fillId="0" borderId="0" applyFont="0" applyFill="0" applyBorder="0" applyAlignment="0" applyProtection="0"/>
    <xf numFmtId="203" fontId="36" fillId="0" borderId="0" applyFont="0" applyFill="0" applyBorder="0" applyAlignment="0" applyProtection="0"/>
    <xf numFmtId="204" fontId="40" fillId="0" borderId="0" applyFont="0" applyFill="0" applyBorder="0" applyAlignment="0" applyProtection="0"/>
    <xf numFmtId="203" fontId="36" fillId="0" borderId="0" applyFont="0" applyFill="0" applyBorder="0" applyAlignment="0" applyProtection="0"/>
    <xf numFmtId="202" fontId="40" fillId="0" borderId="0" applyFont="0" applyFill="0" applyBorder="0" applyAlignment="0" applyProtection="0"/>
    <xf numFmtId="203"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205" fontId="36" fillId="0" borderId="0" applyFont="0" applyFill="0" applyBorder="0" applyAlignment="0" applyProtection="0"/>
    <xf numFmtId="206" fontId="16" fillId="0" borderId="0" applyFont="0" applyFill="0" applyBorder="0" applyAlignment="0" applyProtection="0"/>
    <xf numFmtId="164" fontId="40" fillId="0" borderId="0" applyFont="0" applyFill="0" applyBorder="0" applyAlignment="0" applyProtection="0"/>
    <xf numFmtId="205" fontId="36" fillId="0" borderId="0" applyFont="0" applyFill="0" applyBorder="0" applyAlignment="0" applyProtection="0"/>
    <xf numFmtId="204" fontId="40" fillId="0" borderId="0" applyFont="0" applyFill="0" applyBorder="0" applyAlignment="0" applyProtection="0"/>
    <xf numFmtId="207" fontId="41" fillId="0" borderId="0" applyFont="0" applyFill="0" applyBorder="0" applyAlignment="0" applyProtection="0"/>
    <xf numFmtId="208" fontId="36" fillId="0" borderId="0" applyFont="0" applyFill="0" applyBorder="0" applyAlignment="0" applyProtection="0"/>
    <xf numFmtId="164" fontId="21" fillId="0" borderId="0" applyFont="0" applyFill="0" applyBorder="0" applyAlignment="0" applyProtection="0"/>
    <xf numFmtId="42" fontId="36" fillId="0" borderId="0" applyFont="0" applyFill="0" applyBorder="0" applyAlignment="0" applyProtection="0"/>
    <xf numFmtId="165" fontId="21" fillId="0" borderId="0" applyFont="0" applyFill="0" applyBorder="0" applyAlignment="0" applyProtection="0"/>
    <xf numFmtId="182" fontId="36" fillId="0" borderId="0" applyFont="0" applyFill="0" applyBorder="0" applyAlignment="0" applyProtection="0"/>
    <xf numFmtId="166" fontId="36" fillId="0" borderId="0" applyFont="0" applyFill="0" applyBorder="0" applyAlignment="0" applyProtection="0"/>
    <xf numFmtId="209" fontId="36" fillId="0" borderId="0" applyFont="0" applyFill="0" applyBorder="0" applyAlignment="0" applyProtection="0"/>
    <xf numFmtId="210" fontId="36"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2" fontId="36" fillId="0" borderId="0" applyFont="0" applyFill="0" applyBorder="0" applyAlignment="0" applyProtection="0"/>
    <xf numFmtId="209" fontId="36" fillId="0" borderId="0" applyFont="0" applyFill="0" applyBorder="0" applyAlignment="0" applyProtection="0"/>
    <xf numFmtId="211" fontId="36" fillId="0" borderId="0" applyFont="0" applyFill="0" applyBorder="0" applyAlignment="0" applyProtection="0"/>
    <xf numFmtId="182" fontId="21" fillId="0" borderId="0" applyFont="0" applyFill="0" applyBorder="0" applyAlignment="0" applyProtection="0"/>
    <xf numFmtId="166" fontId="36" fillId="0" borderId="0" applyFont="0" applyFill="0" applyBorder="0" applyAlignment="0" applyProtection="0"/>
    <xf numFmtId="182" fontId="21"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09" fontId="36" fillId="0" borderId="0" applyFont="0" applyFill="0" applyBorder="0" applyAlignment="0" applyProtection="0"/>
    <xf numFmtId="212" fontId="36" fillId="0" borderId="0" applyFont="0" applyFill="0" applyBorder="0" applyAlignment="0" applyProtection="0"/>
    <xf numFmtId="210" fontId="36" fillId="0" borderId="0" applyFont="0" applyFill="0" applyBorder="0" applyAlignment="0" applyProtection="0"/>
    <xf numFmtId="213" fontId="36" fillId="0" borderId="0" applyFont="0" applyFill="0" applyBorder="0" applyAlignment="0" applyProtection="0"/>
    <xf numFmtId="214" fontId="36" fillId="0" borderId="0" applyFont="0" applyFill="0" applyBorder="0" applyAlignment="0" applyProtection="0"/>
    <xf numFmtId="213" fontId="36" fillId="0" borderId="0" applyFont="0" applyFill="0" applyBorder="0" applyAlignment="0" applyProtection="0"/>
    <xf numFmtId="209"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166" fontId="36"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82" fontId="36" fillId="0" borderId="0" applyFont="0" applyFill="0" applyBorder="0" applyAlignment="0" applyProtection="0"/>
    <xf numFmtId="215" fontId="36"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216" fontId="21"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182" fontId="36" fillId="0" borderId="0" applyFont="0" applyFill="0" applyBorder="0" applyAlignment="0" applyProtection="0"/>
    <xf numFmtId="174" fontId="40"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8" fontId="16" fillId="0" borderId="0" applyFont="0" applyFill="0" applyBorder="0" applyAlignment="0" applyProtection="0"/>
    <xf numFmtId="186" fontId="40" fillId="0" borderId="0" applyFont="0" applyFill="0" applyBorder="0" applyAlignment="0" applyProtection="0"/>
    <xf numFmtId="217" fontId="36" fillId="0" borderId="0" applyFont="0" applyFill="0" applyBorder="0" applyAlignment="0" applyProtection="0"/>
    <xf numFmtId="174" fontId="40" fillId="0" borderId="0" applyFont="0" applyFill="0" applyBorder="0" applyAlignment="0" applyProtection="0"/>
    <xf numFmtId="219" fontId="41" fillId="0" borderId="0" applyFont="0" applyFill="0" applyBorder="0" applyAlignment="0" applyProtection="0"/>
    <xf numFmtId="210"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191" fontId="36" fillId="0" borderId="0" applyFont="0" applyFill="0" applyBorder="0" applyAlignment="0" applyProtection="0"/>
    <xf numFmtId="167" fontId="36" fillId="0" borderId="0" applyFont="0" applyFill="0" applyBorder="0" applyAlignment="0" applyProtection="0"/>
    <xf numFmtId="192" fontId="36" fillId="0" borderId="0" applyFont="0" applyFill="0" applyBorder="0" applyAlignment="0" applyProtection="0"/>
    <xf numFmtId="193" fontId="36"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1" fontId="36" fillId="0" borderId="0" applyFont="0" applyFill="0" applyBorder="0" applyAlignment="0" applyProtection="0"/>
    <xf numFmtId="192" fontId="36" fillId="0" borderId="0" applyFont="0" applyFill="0" applyBorder="0" applyAlignment="0" applyProtection="0"/>
    <xf numFmtId="194" fontId="36" fillId="0" borderId="0" applyFont="0" applyFill="0" applyBorder="0" applyAlignment="0" applyProtection="0"/>
    <xf numFmtId="0" fontId="36" fillId="0" borderId="0" applyFont="0" applyFill="0" applyBorder="0" applyAlignment="0" applyProtection="0"/>
    <xf numFmtId="167" fontId="36" fillId="0" borderId="0" applyFont="0" applyFill="0" applyBorder="0" applyAlignment="0" applyProtection="0"/>
    <xf numFmtId="0"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2"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6" fontId="36" fillId="0" borderId="0" applyFont="0" applyFill="0" applyBorder="0" applyAlignment="0" applyProtection="0"/>
    <xf numFmtId="196" fontId="36" fillId="0" borderId="0" applyFont="0" applyFill="0" applyBorder="0" applyAlignment="0" applyProtection="0"/>
    <xf numFmtId="192" fontId="36" fillId="0" borderId="0" applyFont="0" applyFill="0" applyBorder="0" applyAlignment="0" applyProtection="0"/>
    <xf numFmtId="191" fontId="36" fillId="0" borderId="0" applyFont="0" applyFill="0" applyBorder="0" applyAlignment="0" applyProtection="0"/>
    <xf numFmtId="191"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1" fontId="36" fillId="0" borderId="0" applyFont="0" applyFill="0" applyBorder="0" applyAlignment="0" applyProtection="0"/>
    <xf numFmtId="197"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98" fontId="21"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91" fontId="36" fillId="0" borderId="0" applyFont="0" applyFill="0" applyBorder="0" applyAlignment="0" applyProtection="0"/>
    <xf numFmtId="164" fontId="40" fillId="0" borderId="0" applyFont="0" applyFill="0" applyBorder="0" applyAlignment="0" applyProtection="0"/>
    <xf numFmtId="199" fontId="36" fillId="0" borderId="0" applyFont="0" applyFill="0" applyBorder="0" applyAlignment="0" applyProtection="0"/>
    <xf numFmtId="199" fontId="36" fillId="0" borderId="0" applyFont="0" applyFill="0" applyBorder="0" applyAlignment="0" applyProtection="0"/>
    <xf numFmtId="200" fontId="16" fillId="0" borderId="0" applyFont="0" applyFill="0" applyBorder="0" applyAlignment="0" applyProtection="0"/>
    <xf numFmtId="165" fontId="40" fillId="0" borderId="0" applyFont="0" applyFill="0" applyBorder="0" applyAlignment="0" applyProtection="0"/>
    <xf numFmtId="199" fontId="36" fillId="0" borderId="0" applyFont="0" applyFill="0" applyBorder="0" applyAlignment="0" applyProtection="0"/>
    <xf numFmtId="164" fontId="40" fillId="0" borderId="0" applyFont="0" applyFill="0" applyBorder="0" applyAlignment="0" applyProtection="0"/>
    <xf numFmtId="201" fontId="41"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64" fontId="21" fillId="0" borderId="0" applyFont="0" applyFill="0" applyBorder="0" applyAlignment="0" applyProtection="0"/>
    <xf numFmtId="178"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86" fontId="40"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8" fontId="16" fillId="0" borderId="0" applyFont="0" applyFill="0" applyBorder="0" applyAlignment="0" applyProtection="0"/>
    <xf numFmtId="188" fontId="40" fillId="0" borderId="0" applyFont="0" applyFill="0" applyBorder="0" applyAlignment="0" applyProtection="0"/>
    <xf numFmtId="187" fontId="21" fillId="0" borderId="0" applyFont="0" applyFill="0" applyBorder="0" applyAlignment="0" applyProtection="0"/>
    <xf numFmtId="186" fontId="40" fillId="0" borderId="0" applyFont="0" applyFill="0" applyBorder="0" applyAlignment="0" applyProtection="0"/>
    <xf numFmtId="189" fontId="21" fillId="0" borderId="0" applyFont="0" applyFill="0" applyBorder="0" applyAlignment="0" applyProtection="0"/>
    <xf numFmtId="174"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42" fontId="36" fillId="0" borderId="0" applyFont="0" applyFill="0" applyBorder="0" applyAlignment="0" applyProtection="0"/>
    <xf numFmtId="184" fontId="36"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5" fontId="36" fillId="0" borderId="0" applyFont="0" applyFill="0" applyBorder="0" applyAlignment="0" applyProtection="0"/>
    <xf numFmtId="183" fontId="21" fillId="0" borderId="0" applyFont="0" applyFill="0" applyBorder="0" applyAlignment="0" applyProtection="0"/>
    <xf numFmtId="202" fontId="40" fillId="0" borderId="0" applyFont="0" applyFill="0" applyBorder="0" applyAlignment="0" applyProtection="0"/>
    <xf numFmtId="203" fontId="36" fillId="0" borderId="0" applyFont="0" applyFill="0" applyBorder="0" applyAlignment="0" applyProtection="0"/>
    <xf numFmtId="203" fontId="36" fillId="0" borderId="0" applyFont="0" applyFill="0" applyBorder="0" applyAlignment="0" applyProtection="0"/>
    <xf numFmtId="204" fontId="40" fillId="0" borderId="0" applyFont="0" applyFill="0" applyBorder="0" applyAlignment="0" applyProtection="0"/>
    <xf numFmtId="203" fontId="36" fillId="0" borderId="0" applyFont="0" applyFill="0" applyBorder="0" applyAlignment="0" applyProtection="0"/>
    <xf numFmtId="202" fontId="40" fillId="0" borderId="0" applyFont="0" applyFill="0" applyBorder="0" applyAlignment="0" applyProtection="0"/>
    <xf numFmtId="203" fontId="36"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0" fontId="42" fillId="0" borderId="0"/>
    <xf numFmtId="42" fontId="36" fillId="0" borderId="0" applyFont="0" applyFill="0" applyBorder="0" applyAlignment="0" applyProtection="0"/>
    <xf numFmtId="42" fontId="36" fillId="0" borderId="0" applyFont="0" applyFill="0" applyBorder="0" applyAlignment="0" applyProtection="0"/>
    <xf numFmtId="0" fontId="28" fillId="0" borderId="0"/>
    <xf numFmtId="204" fontId="40" fillId="0" borderId="0" applyFont="0" applyFill="0" applyBorder="0" applyAlignment="0" applyProtection="0"/>
    <xf numFmtId="205" fontId="36" fillId="0" borderId="0" applyFont="0" applyFill="0" applyBorder="0" applyAlignment="0" applyProtection="0"/>
    <xf numFmtId="205" fontId="36" fillId="0" borderId="0" applyFont="0" applyFill="0" applyBorder="0" applyAlignment="0" applyProtection="0"/>
    <xf numFmtId="206" fontId="16" fillId="0" borderId="0" applyFont="0" applyFill="0" applyBorder="0" applyAlignment="0" applyProtection="0"/>
    <xf numFmtId="164" fontId="40" fillId="0" borderId="0" applyFont="0" applyFill="0" applyBorder="0" applyAlignment="0" applyProtection="0"/>
    <xf numFmtId="205" fontId="36" fillId="0" borderId="0" applyFont="0" applyFill="0" applyBorder="0" applyAlignment="0" applyProtection="0"/>
    <xf numFmtId="204" fontId="40" fillId="0" borderId="0" applyFont="0" applyFill="0" applyBorder="0" applyAlignment="0" applyProtection="0"/>
    <xf numFmtId="207" fontId="41" fillId="0" borderId="0" applyFont="0" applyFill="0" applyBorder="0" applyAlignment="0" applyProtection="0"/>
    <xf numFmtId="208"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64" fontId="21" fillId="0" borderId="0" applyFont="0" applyFill="0" applyBorder="0" applyAlignment="0" applyProtection="0"/>
    <xf numFmtId="182" fontId="36" fillId="0" borderId="0" applyFont="0" applyFill="0" applyBorder="0" applyAlignment="0" applyProtection="0"/>
    <xf numFmtId="166" fontId="36" fillId="0" borderId="0" applyFont="0" applyFill="0" applyBorder="0" applyAlignment="0" applyProtection="0"/>
    <xf numFmtId="209" fontId="36" fillId="0" borderId="0" applyFont="0" applyFill="0" applyBorder="0" applyAlignment="0" applyProtection="0"/>
    <xf numFmtId="210" fontId="36"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2" fontId="36" fillId="0" borderId="0" applyFont="0" applyFill="0" applyBorder="0" applyAlignment="0" applyProtection="0"/>
    <xf numFmtId="209" fontId="36" fillId="0" borderId="0" applyFont="0" applyFill="0" applyBorder="0" applyAlignment="0" applyProtection="0"/>
    <xf numFmtId="211" fontId="36" fillId="0" borderId="0" applyFont="0" applyFill="0" applyBorder="0" applyAlignment="0" applyProtection="0"/>
    <xf numFmtId="182" fontId="21" fillId="0" borderId="0" applyFont="0" applyFill="0" applyBorder="0" applyAlignment="0" applyProtection="0"/>
    <xf numFmtId="166" fontId="36" fillId="0" borderId="0" applyFont="0" applyFill="0" applyBorder="0" applyAlignment="0" applyProtection="0"/>
    <xf numFmtId="182" fontId="21"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09" fontId="36" fillId="0" borderId="0" applyFont="0" applyFill="0" applyBorder="0" applyAlignment="0" applyProtection="0"/>
    <xf numFmtId="212" fontId="36" fillId="0" borderId="0" applyFont="0" applyFill="0" applyBorder="0" applyAlignment="0" applyProtection="0"/>
    <xf numFmtId="210" fontId="36" fillId="0" borderId="0" applyFont="0" applyFill="0" applyBorder="0" applyAlignment="0" applyProtection="0"/>
    <xf numFmtId="213" fontId="36" fillId="0" borderId="0" applyFont="0" applyFill="0" applyBorder="0" applyAlignment="0" applyProtection="0"/>
    <xf numFmtId="214" fontId="36" fillId="0" borderId="0" applyFont="0" applyFill="0" applyBorder="0" applyAlignment="0" applyProtection="0"/>
    <xf numFmtId="213" fontId="36" fillId="0" borderId="0" applyFont="0" applyFill="0" applyBorder="0" applyAlignment="0" applyProtection="0"/>
    <xf numFmtId="209"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166" fontId="36"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82" fontId="36" fillId="0" borderId="0" applyFont="0" applyFill="0" applyBorder="0" applyAlignment="0" applyProtection="0"/>
    <xf numFmtId="215" fontId="36"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216" fontId="21"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182" fontId="36" fillId="0" borderId="0" applyFont="0" applyFill="0" applyBorder="0" applyAlignment="0" applyProtection="0"/>
    <xf numFmtId="174" fontId="40"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8" fontId="16" fillId="0" borderId="0" applyFont="0" applyFill="0" applyBorder="0" applyAlignment="0" applyProtection="0"/>
    <xf numFmtId="186" fontId="40" fillId="0" borderId="0" applyFont="0" applyFill="0" applyBorder="0" applyAlignment="0" applyProtection="0"/>
    <xf numFmtId="217" fontId="36" fillId="0" borderId="0" applyFont="0" applyFill="0" applyBorder="0" applyAlignment="0" applyProtection="0"/>
    <xf numFmtId="174" fontId="40" fillId="0" borderId="0" applyFont="0" applyFill="0" applyBorder="0" applyAlignment="0" applyProtection="0"/>
    <xf numFmtId="219" fontId="41" fillId="0" borderId="0" applyFont="0" applyFill="0" applyBorder="0" applyAlignment="0" applyProtection="0"/>
    <xf numFmtId="210"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191" fontId="36" fillId="0" borderId="0" applyFont="0" applyFill="0" applyBorder="0" applyAlignment="0" applyProtection="0"/>
    <xf numFmtId="167" fontId="36" fillId="0" borderId="0" applyFont="0" applyFill="0" applyBorder="0" applyAlignment="0" applyProtection="0"/>
    <xf numFmtId="192" fontId="36" fillId="0" borderId="0" applyFont="0" applyFill="0" applyBorder="0" applyAlignment="0" applyProtection="0"/>
    <xf numFmtId="193" fontId="36"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91" fontId="36" fillId="0" borderId="0" applyFont="0" applyFill="0" applyBorder="0" applyAlignment="0" applyProtection="0"/>
    <xf numFmtId="192" fontId="36" fillId="0" borderId="0" applyFont="0" applyFill="0" applyBorder="0" applyAlignment="0" applyProtection="0"/>
    <xf numFmtId="194" fontId="36" fillId="0" borderId="0" applyFont="0" applyFill="0" applyBorder="0" applyAlignment="0" applyProtection="0"/>
    <xf numFmtId="0" fontId="36" fillId="0" borderId="0" applyFont="0" applyFill="0" applyBorder="0" applyAlignment="0" applyProtection="0"/>
    <xf numFmtId="167" fontId="36" fillId="0" borderId="0" applyFont="0" applyFill="0" applyBorder="0" applyAlignment="0" applyProtection="0"/>
    <xf numFmtId="0"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2" fontId="36" fillId="0" borderId="0" applyFont="0" applyFill="0" applyBorder="0" applyAlignment="0" applyProtection="0"/>
    <xf numFmtId="195" fontId="36" fillId="0" borderId="0" applyFont="0" applyFill="0" applyBorder="0" applyAlignment="0" applyProtection="0"/>
    <xf numFmtId="193" fontId="36" fillId="0" borderId="0" applyFont="0" applyFill="0" applyBorder="0" applyAlignment="0" applyProtection="0"/>
    <xf numFmtId="196" fontId="36" fillId="0" borderId="0" applyFont="0" applyFill="0" applyBorder="0" applyAlignment="0" applyProtection="0"/>
    <xf numFmtId="196" fontId="36" fillId="0" borderId="0" applyFont="0" applyFill="0" applyBorder="0" applyAlignment="0" applyProtection="0"/>
    <xf numFmtId="192" fontId="36" fillId="0" borderId="0" applyFont="0" applyFill="0" applyBorder="0" applyAlignment="0" applyProtection="0"/>
    <xf numFmtId="191" fontId="36" fillId="0" borderId="0" applyFont="0" applyFill="0" applyBorder="0" applyAlignment="0" applyProtection="0"/>
    <xf numFmtId="191"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1" fontId="36" fillId="0" borderId="0" applyFont="0" applyFill="0" applyBorder="0" applyAlignment="0" applyProtection="0"/>
    <xf numFmtId="197"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98" fontId="21"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91" fontId="36" fillId="0" borderId="0" applyFont="0" applyFill="0" applyBorder="0" applyAlignment="0" applyProtection="0"/>
    <xf numFmtId="193" fontId="36" fillId="0" borderId="0" applyFont="0" applyFill="0" applyBorder="0" applyAlignment="0" applyProtection="0"/>
    <xf numFmtId="191" fontId="36" fillId="0" borderId="0" applyFont="0" applyFill="0" applyBorder="0" applyAlignment="0" applyProtection="0"/>
    <xf numFmtId="164" fontId="40" fillId="0" borderId="0" applyFont="0" applyFill="0" applyBorder="0" applyAlignment="0" applyProtection="0"/>
    <xf numFmtId="199" fontId="36" fillId="0" borderId="0" applyFont="0" applyFill="0" applyBorder="0" applyAlignment="0" applyProtection="0"/>
    <xf numFmtId="199" fontId="36" fillId="0" borderId="0" applyFont="0" applyFill="0" applyBorder="0" applyAlignment="0" applyProtection="0"/>
    <xf numFmtId="200" fontId="16" fillId="0" borderId="0" applyFont="0" applyFill="0" applyBorder="0" applyAlignment="0" applyProtection="0"/>
    <xf numFmtId="165" fontId="40" fillId="0" borderId="0" applyFont="0" applyFill="0" applyBorder="0" applyAlignment="0" applyProtection="0"/>
    <xf numFmtId="199" fontId="36" fillId="0" borderId="0" applyFont="0" applyFill="0" applyBorder="0" applyAlignment="0" applyProtection="0"/>
    <xf numFmtId="164" fontId="40" fillId="0" borderId="0" applyFont="0" applyFill="0" applyBorder="0" applyAlignment="0" applyProtection="0"/>
    <xf numFmtId="201" fontId="41" fillId="0" borderId="0" applyFont="0" applyFill="0" applyBorder="0" applyAlignment="0" applyProtection="0"/>
    <xf numFmtId="197" fontId="36" fillId="0" borderId="0" applyFont="0" applyFill="0" applyBorder="0" applyAlignment="0" applyProtection="0"/>
    <xf numFmtId="193"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93" fontId="36" fillId="0" borderId="0" applyFont="0" applyFill="0" applyBorder="0" applyAlignment="0" applyProtection="0"/>
    <xf numFmtId="193" fontId="36" fillId="0" borderId="0" applyFont="0" applyFill="0" applyBorder="0" applyAlignment="0" applyProtection="0"/>
    <xf numFmtId="167" fontId="36" fillId="0" borderId="0" applyFont="0" applyFill="0" applyBorder="0" applyAlignment="0" applyProtection="0"/>
    <xf numFmtId="193" fontId="36" fillId="0" borderId="0" applyFont="0" applyFill="0" applyBorder="0" applyAlignment="0" applyProtection="0"/>
    <xf numFmtId="178"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86" fontId="40"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8" fontId="16" fillId="0" borderId="0" applyFont="0" applyFill="0" applyBorder="0" applyAlignment="0" applyProtection="0"/>
    <xf numFmtId="188" fontId="40" fillId="0" borderId="0" applyFont="0" applyFill="0" applyBorder="0" applyAlignment="0" applyProtection="0"/>
    <xf numFmtId="187" fontId="21" fillId="0" borderId="0" applyFont="0" applyFill="0" applyBorder="0" applyAlignment="0" applyProtection="0"/>
    <xf numFmtId="186" fontId="40" fillId="0" borderId="0" applyFont="0" applyFill="0" applyBorder="0" applyAlignment="0" applyProtection="0"/>
    <xf numFmtId="189" fontId="21" fillId="0" borderId="0" applyFont="0" applyFill="0" applyBorder="0" applyAlignment="0" applyProtection="0"/>
    <xf numFmtId="174"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42" fontId="36" fillId="0" borderId="0" applyFont="0" applyFill="0" applyBorder="0" applyAlignment="0" applyProtection="0"/>
    <xf numFmtId="0" fontId="26" fillId="0" borderId="0" applyNumberForma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28" fillId="0" borderId="0"/>
    <xf numFmtId="0" fontId="26" fillId="0" borderId="0" applyNumberFormat="0" applyFill="0" applyBorder="0" applyAlignment="0" applyProtection="0"/>
    <xf numFmtId="0" fontId="26" fillId="0" borderId="0" applyNumberFormat="0" applyFill="0" applyBorder="0" applyAlignment="0" applyProtection="0"/>
    <xf numFmtId="42" fontId="36" fillId="0" borderId="0" applyFont="0" applyFill="0" applyBorder="0" applyAlignment="0" applyProtection="0"/>
    <xf numFmtId="0" fontId="38" fillId="0" borderId="0">
      <alignment vertical="top"/>
    </xf>
    <xf numFmtId="0" fontId="38" fillId="0" borderId="0">
      <alignment vertical="top"/>
    </xf>
    <xf numFmtId="0" fontId="38" fillId="0" borderId="0">
      <alignment vertical="top"/>
    </xf>
    <xf numFmtId="0" fontId="26" fillId="0" borderId="0" applyNumberFormat="0" applyFill="0" applyBorder="0" applyAlignment="0" applyProtection="0"/>
    <xf numFmtId="0" fontId="28" fillId="0" borderId="0"/>
    <xf numFmtId="0" fontId="37" fillId="0" borderId="0"/>
    <xf numFmtId="0" fontId="37" fillId="0" borderId="0"/>
    <xf numFmtId="178" fontId="36" fillId="0" borderId="0" applyFont="0" applyFill="0" applyBorder="0" applyAlignment="0" applyProtection="0"/>
    <xf numFmtId="220" fontId="43" fillId="0" borderId="0" applyFont="0" applyFill="0" applyBorder="0" applyAlignment="0" applyProtection="0"/>
    <xf numFmtId="221" fontId="44" fillId="0" borderId="0" applyFont="0" applyFill="0" applyBorder="0" applyAlignment="0" applyProtection="0"/>
    <xf numFmtId="222" fontId="44" fillId="0" borderId="0" applyFont="0" applyFill="0" applyBorder="0" applyAlignment="0" applyProtection="0"/>
    <xf numFmtId="0" fontId="45" fillId="0" borderId="0"/>
    <xf numFmtId="0" fontId="46" fillId="0" borderId="0"/>
    <xf numFmtId="0" fontId="46" fillId="0" borderId="0"/>
    <xf numFmtId="0" fontId="17" fillId="0" borderId="0"/>
    <xf numFmtId="1" fontId="47" fillId="0" borderId="1" applyBorder="0" applyAlignment="0">
      <alignment horizontal="center"/>
    </xf>
    <xf numFmtId="1" fontId="47" fillId="0" borderId="1" applyBorder="0" applyAlignment="0">
      <alignment horizontal="center"/>
    </xf>
    <xf numFmtId="1" fontId="47" fillId="0" borderId="1" applyBorder="0" applyAlignment="0">
      <alignment horizontal="center"/>
    </xf>
    <xf numFmtId="1" fontId="47" fillId="0" borderId="1" applyBorder="0" applyAlignment="0">
      <alignment horizontal="center"/>
    </xf>
    <xf numFmtId="1" fontId="47" fillId="0" borderId="1" applyBorder="0" applyAlignment="0">
      <alignment horizontal="center"/>
    </xf>
    <xf numFmtId="1" fontId="47" fillId="0" borderId="1" applyBorder="0" applyAlignment="0">
      <alignment horizontal="center"/>
    </xf>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3" fontId="23" fillId="0" borderId="1"/>
    <xf numFmtId="220" fontId="43" fillId="0" borderId="0" applyFont="0" applyFill="0" applyBorder="0" applyAlignment="0" applyProtection="0"/>
    <xf numFmtId="0" fontId="48" fillId="0" borderId="13" applyFont="0" applyAlignment="0">
      <alignment horizontal="left"/>
    </xf>
    <xf numFmtId="0" fontId="48" fillId="0" borderId="13" applyFont="0" applyAlignment="0">
      <alignment horizontal="left"/>
    </xf>
    <xf numFmtId="0" fontId="48" fillId="0" borderId="13" applyFont="0" applyAlignment="0">
      <alignment horizontal="left"/>
    </xf>
    <xf numFmtId="220" fontId="43" fillId="0" borderId="0" applyFont="0" applyFill="0" applyBorder="0" applyAlignment="0" applyProtection="0"/>
    <xf numFmtId="220" fontId="43" fillId="0" borderId="0" applyFont="0" applyFill="0" applyBorder="0" applyAlignment="0" applyProtection="0"/>
    <xf numFmtId="220" fontId="43" fillId="0" borderId="0" applyFont="0" applyFill="0" applyBorder="0" applyAlignment="0" applyProtection="0"/>
    <xf numFmtId="0" fontId="49" fillId="2" borderId="0"/>
    <xf numFmtId="0" fontId="50" fillId="2" borderId="0"/>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0" fontId="50" fillId="3" borderId="0"/>
    <xf numFmtId="0" fontId="50" fillId="2" borderId="0"/>
    <xf numFmtId="0" fontId="48" fillId="0" borderId="13" applyFont="0" applyAlignment="0">
      <alignment horizontal="left"/>
    </xf>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0" fontId="50" fillId="2" borderId="0"/>
    <xf numFmtId="0" fontId="50" fillId="2" borderId="0"/>
    <xf numFmtId="0" fontId="50" fillId="2" borderId="0"/>
    <xf numFmtId="0" fontId="50" fillId="2" borderId="0"/>
    <xf numFmtId="0" fontId="48" fillId="0" borderId="13" applyFont="0" applyAlignment="0">
      <alignment horizontal="left"/>
    </xf>
    <xf numFmtId="0" fontId="25" fillId="0" borderId="20" applyAlignment="0"/>
    <xf numFmtId="0" fontId="25" fillId="0" borderId="20" applyAlignment="0"/>
    <xf numFmtId="0" fontId="49" fillId="2" borderId="0"/>
    <xf numFmtId="0" fontId="25" fillId="0" borderId="21" applyFill="0" applyAlignment="0"/>
    <xf numFmtId="0" fontId="25" fillId="0" borderId="21" applyFill="0" applyAlignment="0"/>
    <xf numFmtId="0" fontId="50" fillId="3" borderId="0"/>
    <xf numFmtId="0" fontId="25" fillId="0" borderId="21" applyFill="0" applyAlignment="0"/>
    <xf numFmtId="0" fontId="25" fillId="0" borderId="21" applyFill="0" applyAlignment="0"/>
    <xf numFmtId="0" fontId="50" fillId="2" borderId="0"/>
    <xf numFmtId="0" fontId="50" fillId="2" borderId="0"/>
    <xf numFmtId="0" fontId="25" fillId="0" borderId="20" applyAlignment="0"/>
    <xf numFmtId="0" fontId="25" fillId="0" borderId="20" applyAlignment="0"/>
    <xf numFmtId="0" fontId="25" fillId="0" borderId="20" applyAlignment="0"/>
    <xf numFmtId="0" fontId="25" fillId="0" borderId="20" applyAlignment="0"/>
    <xf numFmtId="0" fontId="49" fillId="2" borderId="0"/>
    <xf numFmtId="220" fontId="43" fillId="0" borderId="0" applyFont="0" applyFill="0" applyBorder="0" applyAlignment="0" applyProtection="0"/>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0" fontId="25" fillId="0" borderId="20" applyAlignment="0"/>
    <xf numFmtId="220" fontId="43" fillId="0" borderId="0" applyFont="0" applyFill="0" applyBorder="0" applyAlignment="0" applyProtection="0"/>
    <xf numFmtId="220" fontId="43" fillId="0" borderId="0" applyFont="0" applyFill="0" applyBorder="0" applyAlignment="0" applyProtection="0"/>
    <xf numFmtId="0" fontId="22" fillId="2" borderId="0"/>
    <xf numFmtId="0" fontId="50" fillId="2" borderId="0"/>
    <xf numFmtId="0" fontId="49" fillId="2" borderId="0"/>
    <xf numFmtId="0" fontId="50" fillId="2" borderId="0"/>
    <xf numFmtId="0" fontId="48" fillId="0" borderId="13" applyFont="0" applyAlignment="0">
      <alignment horizontal="left"/>
    </xf>
    <xf numFmtId="0" fontId="49" fillId="2" borderId="0"/>
    <xf numFmtId="0" fontId="48" fillId="0" borderId="13" applyFont="0" applyAlignment="0">
      <alignment horizontal="left"/>
    </xf>
    <xf numFmtId="0" fontId="25" fillId="0" borderId="20" applyAlignment="0"/>
    <xf numFmtId="0" fontId="25" fillId="0" borderId="20" applyAlignment="0"/>
    <xf numFmtId="0" fontId="25" fillId="0" borderId="20" applyAlignment="0"/>
    <xf numFmtId="0" fontId="25" fillId="0" borderId="20" applyAlignment="0"/>
    <xf numFmtId="0" fontId="51" fillId="0" borderId="0" applyFont="0" applyFill="0" applyBorder="0" applyAlignment="0">
      <alignment horizontal="left"/>
    </xf>
    <xf numFmtId="0" fontId="50" fillId="2" borderId="0"/>
    <xf numFmtId="0" fontId="48" fillId="0" borderId="13" applyFont="0" applyAlignment="0">
      <alignment horizontal="left"/>
    </xf>
    <xf numFmtId="0" fontId="50" fillId="2" borderId="0"/>
    <xf numFmtId="0" fontId="49" fillId="2" borderId="0"/>
    <xf numFmtId="0" fontId="50" fillId="2" borderId="0"/>
    <xf numFmtId="0" fontId="22" fillId="0" borderId="21" applyAlignment="0"/>
    <xf numFmtId="0" fontId="22" fillId="0" borderId="21" applyAlignment="0"/>
    <xf numFmtId="0" fontId="22" fillId="0" borderId="21" applyAlignment="0"/>
    <xf numFmtId="0" fontId="22" fillId="0" borderId="21" applyAlignment="0"/>
    <xf numFmtId="0" fontId="22" fillId="0" borderId="21" applyAlignment="0"/>
    <xf numFmtId="0" fontId="22" fillId="0" borderId="21" applyAlignment="0"/>
    <xf numFmtId="0" fontId="22" fillId="0" borderId="21" applyAlignment="0"/>
    <xf numFmtId="0" fontId="22" fillId="0" borderId="21" applyAlignment="0"/>
    <xf numFmtId="0" fontId="22" fillId="0" borderId="21" applyAlignment="0"/>
    <xf numFmtId="0" fontId="22" fillId="0" borderId="21" applyAlignment="0"/>
    <xf numFmtId="0" fontId="22" fillId="0" borderId="21" applyAlignment="0"/>
    <xf numFmtId="0" fontId="22" fillId="0" borderId="21" applyAlignment="0"/>
    <xf numFmtId="0" fontId="48" fillId="0" borderId="13" applyFont="0" applyAlignment="0">
      <alignment horizontal="left"/>
    </xf>
    <xf numFmtId="0" fontId="25" fillId="0" borderId="20" applyAlignment="0"/>
    <xf numFmtId="0" fontId="25" fillId="0" borderId="20" applyAlignment="0"/>
    <xf numFmtId="0" fontId="25" fillId="0" borderId="20" applyAlignment="0"/>
    <xf numFmtId="0" fontId="25" fillId="0" borderId="20" applyAlignment="0"/>
    <xf numFmtId="0" fontId="49" fillId="2" borderId="0"/>
    <xf numFmtId="0" fontId="49" fillId="2" borderId="0"/>
    <xf numFmtId="0" fontId="50" fillId="2" borderId="0"/>
    <xf numFmtId="0" fontId="50" fillId="2" borderId="0"/>
    <xf numFmtId="0" fontId="48" fillId="0" borderId="13" applyFont="0" applyAlignment="0">
      <alignment horizontal="left"/>
    </xf>
    <xf numFmtId="0" fontId="25" fillId="0" borderId="20" applyAlignment="0"/>
    <xf numFmtId="0" fontId="25" fillId="0" borderId="20" applyAlignment="0"/>
    <xf numFmtId="0" fontId="52" fillId="0" borderId="1" applyNumberFormat="0" applyFont="0" applyBorder="0">
      <alignment horizontal="left" indent="2"/>
    </xf>
    <xf numFmtId="0" fontId="52" fillId="0" borderId="1" applyNumberFormat="0" applyFont="0" applyBorder="0">
      <alignment horizontal="left" indent="2"/>
    </xf>
    <xf numFmtId="0" fontId="51" fillId="0" borderId="0" applyFont="0" applyFill="0" applyBorder="0" applyAlignment="0">
      <alignment horizontal="left"/>
    </xf>
    <xf numFmtId="0" fontId="52" fillId="0" borderId="1" applyNumberFormat="0" applyFont="0" applyBorder="0">
      <alignment horizontal="left" indent="2"/>
    </xf>
    <xf numFmtId="0" fontId="52" fillId="0" borderId="1" applyNumberFormat="0" applyFont="0" applyBorder="0">
      <alignment horizontal="left" indent="2"/>
    </xf>
    <xf numFmtId="0" fontId="50" fillId="2" borderId="0"/>
    <xf numFmtId="0" fontId="50" fillId="2" borderId="0"/>
    <xf numFmtId="0" fontId="53" fillId="0" borderId="0"/>
    <xf numFmtId="0" fontId="54" fillId="4" borderId="22" applyFont="0" applyFill="0" applyAlignment="0">
      <alignment vertical="center" wrapText="1"/>
    </xf>
    <xf numFmtId="9" fontId="55" fillId="0" borderId="0" applyBorder="0" applyAlignment="0" applyProtection="0"/>
    <xf numFmtId="0" fontId="56" fillId="2" borderId="0"/>
    <xf numFmtId="0" fontId="49" fillId="2" borderId="0"/>
    <xf numFmtId="0" fontId="56" fillId="3" borderId="0"/>
    <xf numFmtId="0" fontId="22" fillId="0" borderId="20" applyNumberFormat="0" applyFill="0"/>
    <xf numFmtId="0" fontId="22" fillId="0" borderId="20" applyNumberFormat="0" applyFill="0"/>
    <xf numFmtId="0" fontId="49" fillId="2" borderId="0"/>
    <xf numFmtId="0" fontId="22" fillId="0" borderId="20" applyNumberFormat="0" applyFill="0"/>
    <xf numFmtId="0" fontId="22" fillId="0" borderId="20" applyNumberFormat="0" applyFill="0"/>
    <xf numFmtId="0" fontId="22" fillId="0" borderId="20" applyNumberFormat="0" applyFill="0"/>
    <xf numFmtId="0" fontId="22" fillId="0" borderId="20" applyNumberFormat="0" applyFill="0"/>
    <xf numFmtId="0" fontId="22" fillId="0" borderId="20" applyNumberFormat="0" applyFill="0"/>
    <xf numFmtId="0" fontId="22" fillId="0" borderId="20" applyNumberFormat="0" applyFill="0"/>
    <xf numFmtId="0" fontId="56" fillId="2" borderId="0"/>
    <xf numFmtId="0" fontId="22" fillId="0" borderId="20" applyNumberFormat="0" applyFill="0"/>
    <xf numFmtId="0" fontId="22" fillId="0" borderId="20" applyNumberFormat="0" applyFill="0"/>
    <xf numFmtId="0" fontId="49" fillId="2" borderId="0"/>
    <xf numFmtId="0" fontId="22" fillId="2" borderId="0"/>
    <xf numFmtId="0" fontId="49" fillId="2" borderId="0"/>
    <xf numFmtId="0" fontId="49" fillId="2" borderId="0"/>
    <xf numFmtId="0" fontId="56" fillId="2" borderId="0"/>
    <xf numFmtId="0" fontId="49" fillId="2" borderId="0"/>
    <xf numFmtId="0" fontId="22" fillId="0" borderId="20" applyNumberFormat="0" applyAlignment="0"/>
    <xf numFmtId="0" fontId="22" fillId="0" borderId="20" applyNumberFormat="0" applyAlignment="0"/>
    <xf numFmtId="0" fontId="22" fillId="0" borderId="20" applyNumberFormat="0" applyAlignment="0"/>
    <xf numFmtId="0" fontId="22" fillId="0" borderId="20" applyNumberFormat="0" applyAlignment="0"/>
    <xf numFmtId="0" fontId="22" fillId="0" borderId="20" applyNumberFormat="0" applyAlignment="0"/>
    <xf numFmtId="0" fontId="22" fillId="0" borderId="20" applyNumberFormat="0" applyAlignment="0"/>
    <xf numFmtId="0" fontId="22" fillId="0" borderId="20" applyNumberFormat="0" applyAlignment="0"/>
    <xf numFmtId="0" fontId="22" fillId="0" borderId="20" applyNumberFormat="0" applyAlignment="0"/>
    <xf numFmtId="0" fontId="22" fillId="0" borderId="20" applyNumberFormat="0" applyAlignment="0"/>
    <xf numFmtId="0" fontId="22" fillId="0" borderId="20" applyNumberFormat="0" applyAlignment="0"/>
    <xf numFmtId="0" fontId="22" fillId="0" borderId="20" applyNumberFormat="0" applyAlignment="0"/>
    <xf numFmtId="0" fontId="22" fillId="0" borderId="20" applyNumberFormat="0" applyAlignment="0"/>
    <xf numFmtId="0" fontId="49" fillId="2" borderId="0"/>
    <xf numFmtId="0" fontId="49" fillId="2" borderId="0"/>
    <xf numFmtId="0" fontId="22" fillId="0" borderId="20" applyNumberFormat="0" applyFill="0"/>
    <xf numFmtId="0" fontId="22" fillId="0" borderId="20" applyNumberFormat="0" applyFill="0"/>
    <xf numFmtId="0" fontId="22" fillId="0" borderId="20" applyNumberFormat="0" applyFill="0"/>
    <xf numFmtId="0" fontId="22" fillId="0" borderId="20" applyNumberFormat="0" applyFill="0"/>
    <xf numFmtId="0" fontId="22" fillId="0" borderId="20" applyNumberFormat="0" applyFill="0"/>
    <xf numFmtId="0" fontId="22" fillId="0" borderId="20" applyNumberFormat="0" applyFill="0"/>
    <xf numFmtId="0" fontId="22" fillId="0" borderId="20" applyNumberFormat="0" applyFill="0"/>
    <xf numFmtId="0" fontId="22" fillId="0" borderId="20" applyNumberFormat="0" applyFill="0"/>
    <xf numFmtId="0" fontId="22" fillId="0" borderId="20" applyNumberFormat="0" applyFill="0"/>
    <xf numFmtId="0" fontId="22" fillId="0" borderId="20" applyNumberFormat="0" applyFill="0"/>
    <xf numFmtId="0" fontId="56" fillId="2" borderId="0"/>
    <xf numFmtId="0" fontId="56" fillId="2" borderId="0"/>
    <xf numFmtId="0" fontId="56" fillId="2" borderId="0"/>
    <xf numFmtId="0" fontId="52" fillId="0" borderId="1" applyNumberFormat="0" applyFont="0" applyBorder="0" applyAlignment="0">
      <alignment horizontal="center"/>
    </xf>
    <xf numFmtId="0" fontId="52" fillId="0" borderId="1" applyNumberFormat="0" applyFont="0" applyBorder="0" applyAlignment="0">
      <alignment horizontal="center"/>
    </xf>
    <xf numFmtId="0" fontId="52" fillId="0" borderId="1" applyNumberFormat="0" applyFont="0" applyBorder="0" applyAlignment="0">
      <alignment horizontal="center"/>
    </xf>
    <xf numFmtId="0" fontId="52" fillId="0" borderId="1" applyNumberFormat="0" applyFont="0" applyBorder="0" applyAlignment="0">
      <alignment horizontal="center"/>
    </xf>
    <xf numFmtId="0" fontId="22" fillId="0" borderId="0"/>
    <xf numFmtId="0" fontId="57" fillId="5" borderId="0" applyNumberFormat="0" applyBorder="0" applyAlignment="0" applyProtection="0"/>
    <xf numFmtId="0" fontId="58"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7" fillId="15" borderId="0" applyNumberFormat="0" applyBorder="0" applyAlignment="0" applyProtection="0"/>
    <xf numFmtId="0" fontId="58" fillId="16" borderId="0" applyNumberFormat="0" applyBorder="0" applyAlignment="0" applyProtection="0"/>
    <xf numFmtId="0" fontId="58" fillId="5" borderId="0" applyNumberFormat="0" applyBorder="0" applyAlignment="0" applyProtection="0"/>
    <xf numFmtId="0" fontId="58" fillId="7" borderId="0" applyNumberFormat="0" applyBorder="0" applyAlignment="0" applyProtection="0"/>
    <xf numFmtId="0" fontId="58" fillId="9" borderId="0" applyNumberFormat="0" applyBorder="0" applyAlignment="0" applyProtection="0"/>
    <xf numFmtId="0" fontId="58" fillId="11" borderId="0" applyNumberFormat="0" applyBorder="0" applyAlignment="0" applyProtection="0"/>
    <xf numFmtId="0" fontId="58" fillId="13" borderId="0" applyNumberFormat="0" applyBorder="0" applyAlignment="0" applyProtection="0"/>
    <xf numFmtId="0" fontId="58" fillId="15" borderId="0" applyNumberFormat="0" applyBorder="0" applyAlignment="0" applyProtection="0"/>
    <xf numFmtId="0" fontId="16" fillId="0" borderId="0"/>
    <xf numFmtId="0" fontId="59" fillId="2" borderId="0"/>
    <xf numFmtId="0" fontId="49" fillId="2" borderId="0"/>
    <xf numFmtId="0" fontId="59" fillId="3" borderId="0"/>
    <xf numFmtId="0" fontId="49" fillId="2" borderId="0"/>
    <xf numFmtId="0" fontId="49" fillId="2" borderId="0"/>
    <xf numFmtId="0" fontId="22" fillId="2" borderId="0"/>
    <xf numFmtId="0" fontId="49" fillId="2" borderId="0"/>
    <xf numFmtId="0" fontId="49" fillId="2" borderId="0"/>
    <xf numFmtId="0" fontId="59" fillId="2" borderId="0"/>
    <xf numFmtId="0" fontId="49" fillId="2" borderId="0"/>
    <xf numFmtId="0" fontId="49" fillId="2" borderId="0"/>
    <xf numFmtId="0" fontId="49" fillId="2" borderId="0"/>
    <xf numFmtId="0" fontId="59" fillId="2" borderId="0"/>
    <xf numFmtId="0" fontId="59" fillId="2" borderId="0"/>
    <xf numFmtId="0" fontId="60" fillId="0" borderId="0">
      <alignment wrapText="1"/>
    </xf>
    <xf numFmtId="0" fontId="49" fillId="0" borderId="0">
      <alignment wrapText="1"/>
    </xf>
    <xf numFmtId="0" fontId="60" fillId="0" borderId="0">
      <alignment wrapText="1"/>
    </xf>
    <xf numFmtId="0" fontId="49" fillId="0" borderId="0">
      <alignment wrapText="1"/>
    </xf>
    <xf numFmtId="0" fontId="49" fillId="0" borderId="0">
      <alignment wrapText="1"/>
    </xf>
    <xf numFmtId="0" fontId="22" fillId="0" borderId="0">
      <alignment wrapText="1"/>
    </xf>
    <xf numFmtId="0" fontId="49" fillId="0" borderId="0">
      <alignment wrapText="1"/>
    </xf>
    <xf numFmtId="0" fontId="49" fillId="0" borderId="0">
      <alignment wrapText="1"/>
    </xf>
    <xf numFmtId="0" fontId="60" fillId="0" borderId="0">
      <alignment wrapText="1"/>
    </xf>
    <xf numFmtId="0" fontId="49" fillId="0" borderId="0">
      <alignment wrapText="1"/>
    </xf>
    <xf numFmtId="0" fontId="49" fillId="0" borderId="0">
      <alignment wrapText="1"/>
    </xf>
    <xf numFmtId="0" fontId="49" fillId="0" borderId="0">
      <alignment wrapText="1"/>
    </xf>
    <xf numFmtId="0" fontId="60" fillId="0" borderId="0">
      <alignment wrapText="1"/>
    </xf>
    <xf numFmtId="0" fontId="57" fillId="17" borderId="0" applyNumberFormat="0" applyBorder="0" applyAlignment="0" applyProtection="0"/>
    <xf numFmtId="0" fontId="58"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7" fillId="23" borderId="0" applyNumberFormat="0" applyBorder="0" applyAlignment="0" applyProtection="0"/>
    <xf numFmtId="0" fontId="58" fillId="24" borderId="0" applyNumberFormat="0" applyBorder="0" applyAlignment="0" applyProtection="0"/>
    <xf numFmtId="0" fontId="58" fillId="17" borderId="0" applyNumberFormat="0" applyBorder="0" applyAlignment="0" applyProtection="0"/>
    <xf numFmtId="0" fontId="58" fillId="19" borderId="0" applyNumberFormat="0" applyBorder="0" applyAlignment="0" applyProtection="0"/>
    <xf numFmtId="0" fontId="58" fillId="21" borderId="0" applyNumberFormat="0" applyBorder="0" applyAlignment="0" applyProtection="0"/>
    <xf numFmtId="0" fontId="58" fillId="11" borderId="0" applyNumberFormat="0" applyBorder="0" applyAlignment="0" applyProtection="0"/>
    <xf numFmtId="0" fontId="58" fillId="17" borderId="0" applyNumberFormat="0" applyBorder="0" applyAlignment="0" applyProtection="0"/>
    <xf numFmtId="0" fontId="58" fillId="23" borderId="0" applyNumberFormat="0" applyBorder="0" applyAlignment="0" applyProtection="0"/>
    <xf numFmtId="0" fontId="26" fillId="0" borderId="0"/>
    <xf numFmtId="0" fontId="26" fillId="0" borderId="0"/>
    <xf numFmtId="0" fontId="26" fillId="0" borderId="0"/>
    <xf numFmtId="0" fontId="22" fillId="0" borderId="0"/>
    <xf numFmtId="0" fontId="26" fillId="0" borderId="0"/>
    <xf numFmtId="0" fontId="61" fillId="25" borderId="0" applyNumberFormat="0" applyBorder="0" applyAlignment="0" applyProtection="0"/>
    <xf numFmtId="0" fontId="62" fillId="26"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1" fillId="21" borderId="0" applyNumberFormat="0" applyBorder="0" applyAlignment="0" applyProtection="0"/>
    <xf numFmtId="0" fontId="62" fillId="22"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1" fillId="31" borderId="0" applyNumberFormat="0" applyBorder="0" applyAlignment="0" applyProtection="0"/>
    <xf numFmtId="0" fontId="62" fillId="32" borderId="0" applyNumberFormat="0" applyBorder="0" applyAlignment="0" applyProtection="0"/>
    <xf numFmtId="0" fontId="62" fillId="25" borderId="0" applyNumberFormat="0" applyBorder="0" applyAlignment="0" applyProtection="0"/>
    <xf numFmtId="0" fontId="62" fillId="19" borderId="0" applyNumberFormat="0" applyBorder="0" applyAlignment="0" applyProtection="0"/>
    <xf numFmtId="0" fontId="62" fillId="21" borderId="0" applyNumberFormat="0" applyBorder="0" applyAlignment="0" applyProtection="0"/>
    <xf numFmtId="0" fontId="62" fillId="27" borderId="0" applyNumberFormat="0" applyBorder="0" applyAlignment="0" applyProtection="0"/>
    <xf numFmtId="0" fontId="62" fillId="29" borderId="0" applyNumberFormat="0" applyBorder="0" applyAlignment="0" applyProtection="0"/>
    <xf numFmtId="0" fontId="62" fillId="31" borderId="0" applyNumberFormat="0" applyBorder="0" applyAlignment="0" applyProtection="0"/>
    <xf numFmtId="0" fontId="63" fillId="0" borderId="0"/>
    <xf numFmtId="0" fontId="61" fillId="33" borderId="0" applyNumberFormat="0" applyBorder="0" applyAlignment="0" applyProtection="0"/>
    <xf numFmtId="0" fontId="62"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1" fillId="37" borderId="0" applyNumberFormat="0" applyBorder="0" applyAlignment="0" applyProtection="0"/>
    <xf numFmtId="0" fontId="62" fillId="38"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1" fillId="39" borderId="0" applyNumberFormat="0" applyBorder="0" applyAlignment="0" applyProtection="0"/>
    <xf numFmtId="0" fontId="62" fillId="40" borderId="0" applyNumberFormat="0" applyBorder="0" applyAlignment="0" applyProtection="0"/>
    <xf numFmtId="223" fontId="16" fillId="0" borderId="0" applyFont="0" applyFill="0" applyBorder="0" applyAlignment="0" applyProtection="0"/>
    <xf numFmtId="0" fontId="64" fillId="0" borderId="0" applyFont="0" applyFill="0" applyBorder="0" applyAlignment="0" applyProtection="0"/>
    <xf numFmtId="224" fontId="21" fillId="0" borderId="0" applyFont="0" applyFill="0" applyBorder="0" applyAlignment="0" applyProtection="0"/>
    <xf numFmtId="225" fontId="16" fillId="0" borderId="0" applyFont="0" applyFill="0" applyBorder="0" applyAlignment="0" applyProtection="0"/>
    <xf numFmtId="0" fontId="64" fillId="0" borderId="0" applyFont="0" applyFill="0" applyBorder="0" applyAlignment="0" applyProtection="0"/>
    <xf numFmtId="223" fontId="21" fillId="0" borderId="0" applyFont="0" applyFill="0" applyBorder="0" applyAlignment="0" applyProtection="0"/>
    <xf numFmtId="0" fontId="65" fillId="0" borderId="0">
      <alignment horizontal="center" wrapText="1"/>
      <protection locked="0"/>
    </xf>
    <xf numFmtId="0" fontId="66" fillId="0" borderId="0" applyNumberFormat="0" applyBorder="0" applyAlignment="0">
      <alignment horizontal="center"/>
    </xf>
    <xf numFmtId="209" fontId="67" fillId="0" borderId="0" applyFont="0" applyFill="0" applyBorder="0" applyAlignment="0" applyProtection="0"/>
    <xf numFmtId="0" fontId="64" fillId="0" borderId="0" applyFont="0" applyFill="0" applyBorder="0" applyAlignment="0" applyProtection="0"/>
    <xf numFmtId="209" fontId="67" fillId="0" borderId="0" applyFont="0" applyFill="0" applyBorder="0" applyAlignment="0" applyProtection="0"/>
    <xf numFmtId="192" fontId="67" fillId="0" borderId="0" applyFont="0" applyFill="0" applyBorder="0" applyAlignment="0" applyProtection="0"/>
    <xf numFmtId="0" fontId="64" fillId="0" borderId="0" applyFont="0" applyFill="0" applyBorder="0" applyAlignment="0" applyProtection="0"/>
    <xf numFmtId="192" fontId="67" fillId="0" borderId="0" applyFont="0" applyFill="0" applyBorder="0" applyAlignment="0" applyProtection="0"/>
    <xf numFmtId="178" fontId="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68" fillId="7" borderId="0" applyNumberFormat="0" applyBorder="0" applyAlignment="0" applyProtection="0"/>
    <xf numFmtId="0" fontId="69" fillId="8" borderId="0" applyNumberFormat="0" applyBorder="0" applyAlignment="0" applyProtection="0"/>
    <xf numFmtId="0" fontId="70" fillId="0" borderId="0" applyNumberFormat="0" applyFill="0" applyBorder="0" applyAlignment="0" applyProtection="0"/>
    <xf numFmtId="0" fontId="64" fillId="0" borderId="0"/>
    <xf numFmtId="0" fontId="41" fillId="0" borderId="0"/>
    <xf numFmtId="0" fontId="17" fillId="0" borderId="0"/>
    <xf numFmtId="0" fontId="64" fillId="0" borderId="0"/>
    <xf numFmtId="0" fontId="71" fillId="0" borderId="0"/>
    <xf numFmtId="0" fontId="72" fillId="0" borderId="0"/>
    <xf numFmtId="0" fontId="73" fillId="0" borderId="0"/>
    <xf numFmtId="0" fontId="16" fillId="0" borderId="0" applyFill="0" applyBorder="0" applyAlignment="0"/>
    <xf numFmtId="226" fontId="74" fillId="0" borderId="0" applyFill="0" applyBorder="0" applyAlignment="0"/>
    <xf numFmtId="227" fontId="74" fillId="0" borderId="0" applyFill="0" applyBorder="0" applyAlignment="0"/>
    <xf numFmtId="228" fontId="74" fillId="0" borderId="0" applyFill="0" applyBorder="0" applyAlignment="0"/>
    <xf numFmtId="229" fontId="16" fillId="0" borderId="0" applyFill="0" applyBorder="0" applyAlignment="0"/>
    <xf numFmtId="179" fontId="74" fillId="0" borderId="0" applyFill="0" applyBorder="0" applyAlignment="0"/>
    <xf numFmtId="230" fontId="74" fillId="0" borderId="0" applyFill="0" applyBorder="0" applyAlignment="0"/>
    <xf numFmtId="226" fontId="74" fillId="0" borderId="0" applyFill="0" applyBorder="0" applyAlignment="0"/>
    <xf numFmtId="0" fontId="75" fillId="41" borderId="23" applyNumberFormat="0" applyAlignment="0" applyProtection="0"/>
    <xf numFmtId="0" fontId="75" fillId="41" borderId="23" applyNumberFormat="0" applyAlignment="0" applyProtection="0"/>
    <xf numFmtId="0" fontId="76" fillId="3" borderId="23" applyNumberFormat="0" applyAlignment="0" applyProtection="0"/>
    <xf numFmtId="0" fontId="77" fillId="0" borderId="0"/>
    <xf numFmtId="231" fontId="36" fillId="0" borderId="0" applyFont="0" applyFill="0" applyBorder="0" applyAlignment="0" applyProtection="0"/>
    <xf numFmtId="0" fontId="78" fillId="42" borderId="24" applyNumberFormat="0" applyAlignment="0" applyProtection="0"/>
    <xf numFmtId="0" fontId="79" fillId="43" borderId="24" applyNumberFormat="0" applyAlignment="0" applyProtection="0"/>
    <xf numFmtId="170" fontId="27" fillId="0" borderId="0" applyFont="0" applyFill="0" applyBorder="0" applyAlignment="0" applyProtection="0"/>
    <xf numFmtId="4" fontId="80" fillId="0" borderId="0" applyAlignment="0"/>
    <xf numFmtId="1" fontId="81" fillId="0" borderId="5" applyBorder="0"/>
    <xf numFmtId="1" fontId="81" fillId="0" borderId="5" applyBorder="0"/>
    <xf numFmtId="1" fontId="81" fillId="0" borderId="5" applyBorder="0"/>
    <xf numFmtId="1" fontId="81" fillId="0" borderId="5" applyBorder="0"/>
    <xf numFmtId="191" fontId="82" fillId="0" borderId="0" applyFont="0" applyFill="0" applyBorder="0" applyAlignment="0" applyProtection="0"/>
    <xf numFmtId="232" fontId="83" fillId="0" borderId="0"/>
    <xf numFmtId="232" fontId="83" fillId="0" borderId="0"/>
    <xf numFmtId="232" fontId="83" fillId="0" borderId="0"/>
    <xf numFmtId="232" fontId="83" fillId="0" borderId="0"/>
    <xf numFmtId="232" fontId="83" fillId="0" borderId="0"/>
    <xf numFmtId="232" fontId="83" fillId="0" borderId="0"/>
    <xf numFmtId="232" fontId="83" fillId="0" borderId="0"/>
    <xf numFmtId="232" fontId="83" fillId="0" borderId="0"/>
    <xf numFmtId="233" fontId="25" fillId="0" borderId="0" applyFill="0" applyBorder="0" applyAlignment="0" applyProtection="0"/>
    <xf numFmtId="41" fontId="58" fillId="0" borderId="0" applyFont="0" applyFill="0" applyBorder="0" applyAlignment="0" applyProtection="0"/>
    <xf numFmtId="233" fontId="25" fillId="0" borderId="0" applyFill="0" applyBorder="0" applyAlignment="0" applyProtection="0"/>
    <xf numFmtId="233" fontId="25" fillId="0" borderId="0" applyFill="0" applyBorder="0" applyAlignment="0" applyProtection="0"/>
    <xf numFmtId="166" fontId="27" fillId="0" borderId="0" applyFont="0" applyFill="0" applyBorder="0" applyAlignment="0" applyProtection="0"/>
    <xf numFmtId="41" fontId="58" fillId="0" borderId="0" applyFont="0" applyFill="0" applyBorder="0" applyAlignment="0" applyProtection="0"/>
    <xf numFmtId="179" fontId="74"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169" fontId="16" fillId="0" borderId="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4"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85" fillId="0" borderId="0" applyFont="0" applyFill="0" applyBorder="0" applyAlignment="0" applyProtection="0"/>
    <xf numFmtId="43" fontId="86" fillId="0" borderId="0" applyFont="0" applyFill="0" applyBorder="0" applyAlignment="0" applyProtection="0"/>
    <xf numFmtId="0" fontId="58" fillId="0" borderId="0" applyFont="0" applyFill="0" applyBorder="0" applyAlignment="0" applyProtection="0"/>
    <xf numFmtId="169" fontId="16" fillId="0" borderId="0" applyFill="0" applyBorder="0" applyAlignment="0" applyProtection="0"/>
    <xf numFmtId="43" fontId="87" fillId="0" borderId="0" applyFont="0" applyFill="0" applyBorder="0" applyAlignment="0" applyProtection="0"/>
    <xf numFmtId="169" fontId="16" fillId="0" borderId="0" applyFill="0" applyBorder="0" applyAlignment="0" applyProtection="0"/>
    <xf numFmtId="173"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88" fillId="0" borderId="0" applyFont="0" applyFill="0" applyBorder="0" applyAlignment="0" applyProtection="0"/>
    <xf numFmtId="43" fontId="15" fillId="0" borderId="0" applyFont="0" applyFill="0" applyBorder="0" applyAlignment="0" applyProtection="0"/>
    <xf numFmtId="167" fontId="88"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88" fillId="0" borderId="0" applyFont="0" applyFill="0" applyBorder="0" applyAlignment="0" applyProtection="0"/>
    <xf numFmtId="167" fontId="88" fillId="0" borderId="0" applyFont="0" applyFill="0" applyBorder="0" applyAlignment="0" applyProtection="0"/>
    <xf numFmtId="169" fontId="16" fillId="0" borderId="0" applyFill="0" applyBorder="0" applyAlignment="0" applyProtection="0"/>
    <xf numFmtId="43" fontId="16" fillId="0" borderId="0" applyFont="0" applyFill="0" applyBorder="0" applyAlignment="0" applyProtection="0"/>
    <xf numFmtId="169" fontId="22" fillId="0" borderId="0" applyFill="0" applyBorder="0" applyAlignment="0" applyProtection="0"/>
    <xf numFmtId="169" fontId="16" fillId="0" borderId="0" applyFill="0" applyBorder="0" applyAlignment="0" applyProtection="0"/>
    <xf numFmtId="167" fontId="86" fillId="0" borderId="0" applyFont="0" applyFill="0" applyBorder="0" applyAlignment="0" applyProtection="0"/>
    <xf numFmtId="43" fontId="16" fillId="0" borderId="0" applyFont="0" applyFill="0" applyBorder="0" applyAlignment="0" applyProtection="0"/>
    <xf numFmtId="169" fontId="16" fillId="0" borderId="0" applyFill="0" applyBorder="0" applyAlignment="0" applyProtection="0"/>
    <xf numFmtId="169" fontId="16" fillId="0" borderId="0" applyFill="0" applyBorder="0" applyAlignment="0" applyProtection="0"/>
    <xf numFmtId="167" fontId="15" fillId="0" borderId="0" applyFont="0" applyFill="0" applyBorder="0" applyAlignment="0" applyProtection="0"/>
    <xf numFmtId="43" fontId="16" fillId="0" borderId="0" applyFont="0" applyFill="0" applyBorder="0" applyAlignment="0" applyProtection="0"/>
    <xf numFmtId="167" fontId="86" fillId="0" borderId="0" applyFont="0" applyFill="0" applyBorder="0" applyAlignment="0" applyProtection="0"/>
    <xf numFmtId="0" fontId="58" fillId="0" borderId="0" applyFont="0" applyFill="0" applyBorder="0" applyAlignment="0" applyProtection="0"/>
    <xf numFmtId="234" fontId="86" fillId="0" borderId="0" applyFont="0" applyFill="0" applyBorder="0" applyAlignment="0" applyProtection="0"/>
    <xf numFmtId="43" fontId="16" fillId="0" borderId="0" applyFont="0" applyFill="0" applyBorder="0" applyAlignment="0" applyProtection="0"/>
    <xf numFmtId="167" fontId="27"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167"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35" fontId="17" fillId="0" borderId="0"/>
    <xf numFmtId="3" fontId="16" fillId="0" borderId="0" applyFill="0" applyBorder="0" applyAlignment="0" applyProtection="0"/>
    <xf numFmtId="0" fontId="89" fillId="0" borderId="0"/>
    <xf numFmtId="0" fontId="74" fillId="0" borderId="0"/>
    <xf numFmtId="3" fontId="16" fillId="0" borderId="0" applyFont="0" applyFill="0" applyBorder="0" applyAlignment="0" applyProtection="0"/>
    <xf numFmtId="3" fontId="16" fillId="0" borderId="0" applyFill="0" applyBorder="0" applyAlignment="0" applyProtection="0"/>
    <xf numFmtId="3" fontId="16" fillId="0" borderId="0" applyFill="0" applyBorder="0" applyAlignment="0" applyProtection="0"/>
    <xf numFmtId="3" fontId="16" fillId="0" borderId="0" applyFont="0" applyFill="0" applyBorder="0" applyAlignment="0" applyProtection="0"/>
    <xf numFmtId="0" fontId="89" fillId="0" borderId="0"/>
    <xf numFmtId="0" fontId="74" fillId="0" borderId="0"/>
    <xf numFmtId="0" fontId="90" fillId="0" borderId="0">
      <alignment horizontal="center"/>
    </xf>
    <xf numFmtId="0" fontId="91" fillId="0" borderId="0" applyNumberFormat="0" applyAlignment="0">
      <alignment horizontal="left"/>
    </xf>
    <xf numFmtId="236" fontId="41" fillId="0" borderId="0" applyFont="0" applyFill="0" applyBorder="0" applyAlignment="0" applyProtection="0"/>
    <xf numFmtId="226" fontId="7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ill="0" applyBorder="0" applyAlignment="0" applyProtection="0"/>
    <xf numFmtId="238" fontId="16" fillId="0" borderId="0" applyFont="0" applyFill="0" applyBorder="0" applyAlignment="0" applyProtection="0"/>
    <xf numFmtId="238" fontId="16" fillId="0" borderId="0" applyFont="0" applyFill="0" applyBorder="0" applyAlignment="0" applyProtection="0"/>
    <xf numFmtId="238" fontId="16" fillId="0" borderId="0" applyFont="0" applyFill="0" applyBorder="0" applyAlignment="0" applyProtection="0"/>
    <xf numFmtId="238" fontId="16" fillId="0" borderId="0" applyFont="0" applyFill="0" applyBorder="0" applyAlignment="0" applyProtection="0"/>
    <xf numFmtId="239" fontId="16" fillId="0" borderId="0" applyFont="0" applyFill="0" applyBorder="0" applyAlignment="0" applyProtection="0"/>
    <xf numFmtId="239" fontId="16" fillId="0" borderId="0" applyFont="0" applyFill="0" applyBorder="0" applyAlignment="0" applyProtection="0"/>
    <xf numFmtId="239" fontId="16" fillId="0" borderId="0" applyFont="0" applyFill="0" applyBorder="0" applyAlignment="0" applyProtection="0"/>
    <xf numFmtId="237" fontId="16" fillId="0" borderId="0" applyFill="0" applyBorder="0" applyAlignment="0" applyProtection="0"/>
    <xf numFmtId="237" fontId="16" fillId="0" borderId="0" applyFill="0" applyBorder="0" applyAlignment="0" applyProtection="0"/>
    <xf numFmtId="238" fontId="16" fillId="0" borderId="0" applyFont="0" applyFill="0" applyBorder="0" applyAlignment="0" applyProtection="0"/>
    <xf numFmtId="240" fontId="16" fillId="0" borderId="0"/>
    <xf numFmtId="241" fontId="22" fillId="0" borderId="25"/>
    <xf numFmtId="0" fontId="16" fillId="0" borderId="0" applyFill="0" applyBorder="0" applyAlignment="0" applyProtection="0"/>
    <xf numFmtId="0" fontId="16" fillId="0" borderId="0" applyFont="0" applyFill="0" applyBorder="0" applyAlignment="0" applyProtection="0"/>
    <xf numFmtId="0" fontId="16" fillId="0" borderId="0" applyFill="0" applyBorder="0" applyAlignment="0" applyProtection="0"/>
    <xf numFmtId="14" fontId="38" fillId="0" borderId="0" applyFill="0" applyBorder="0" applyAlignment="0"/>
    <xf numFmtId="0" fontId="16" fillId="0" borderId="0" applyFont="0" applyFill="0" applyBorder="0" applyAlignment="0" applyProtection="0"/>
    <xf numFmtId="0" fontId="92" fillId="41" borderId="26" applyNumberFormat="0" applyAlignment="0" applyProtection="0"/>
    <xf numFmtId="0" fontId="92" fillId="41" borderId="26" applyNumberFormat="0" applyAlignment="0" applyProtection="0"/>
    <xf numFmtId="0" fontId="93" fillId="15" borderId="23" applyNumberFormat="0" applyAlignment="0" applyProtection="0"/>
    <xf numFmtId="0" fontId="93" fillId="15" borderId="23" applyNumberFormat="0" applyAlignment="0" applyProtection="0"/>
    <xf numFmtId="3" fontId="94" fillId="0" borderId="4">
      <alignment horizontal="left" vertical="top" wrapText="1"/>
    </xf>
    <xf numFmtId="0" fontId="95" fillId="0" borderId="27" applyNumberFormat="0" applyFill="0" applyAlignment="0" applyProtection="0"/>
    <xf numFmtId="0" fontId="96" fillId="0" borderId="28" applyNumberFormat="0" applyFill="0" applyAlignment="0" applyProtection="0"/>
    <xf numFmtId="0" fontId="97" fillId="0" borderId="29" applyNumberFormat="0" applyFill="0" applyAlignment="0" applyProtection="0"/>
    <xf numFmtId="0" fontId="97" fillId="0" borderId="0" applyNumberFormat="0" applyFill="0" applyBorder="0" applyAlignment="0" applyProtection="0"/>
    <xf numFmtId="242" fontId="25" fillId="0" borderId="0" applyFill="0" applyBorder="0" applyProtection="0">
      <alignment vertical="center"/>
    </xf>
    <xf numFmtId="243" fontId="22" fillId="0" borderId="0" applyFont="0" applyFill="0" applyBorder="0" applyProtection="0">
      <alignment vertical="center"/>
    </xf>
    <xf numFmtId="243" fontId="22" fillId="0" borderId="0" applyFont="0" applyFill="0" applyBorder="0" applyProtection="0">
      <alignment vertical="center"/>
    </xf>
    <xf numFmtId="243" fontId="22" fillId="0" borderId="0" applyFont="0" applyFill="0" applyBorder="0" applyProtection="0">
      <alignment vertical="center"/>
    </xf>
    <xf numFmtId="244" fontId="16" fillId="0" borderId="30">
      <alignment vertical="center"/>
    </xf>
    <xf numFmtId="0" fontId="16" fillId="0" borderId="0" applyFont="0" applyFill="0" applyBorder="0" applyAlignment="0" applyProtection="0"/>
    <xf numFmtId="0" fontId="16" fillId="0" borderId="0" applyFont="0" applyFill="0" applyBorder="0" applyAlignment="0" applyProtection="0"/>
    <xf numFmtId="245" fontId="22" fillId="0" borderId="0"/>
    <xf numFmtId="246" fontId="26" fillId="0" borderId="1"/>
    <xf numFmtId="246" fontId="26" fillId="0" borderId="1"/>
    <xf numFmtId="0" fontId="98" fillId="0" borderId="0">
      <protection locked="0"/>
    </xf>
    <xf numFmtId="247" fontId="16" fillId="0" borderId="0"/>
    <xf numFmtId="248" fontId="26" fillId="0" borderId="0"/>
    <xf numFmtId="0" fontId="82" fillId="0" borderId="0">
      <alignment vertical="top" wrapText="1"/>
    </xf>
    <xf numFmtId="0" fontId="82" fillId="0" borderId="0">
      <alignment vertical="top" wrapText="1"/>
    </xf>
    <xf numFmtId="164" fontId="99" fillId="0" borderId="0" applyFont="0" applyFill="0" applyBorder="0" applyAlignment="0" applyProtection="0"/>
    <xf numFmtId="165" fontId="99" fillId="0" borderId="0" applyFont="0" applyFill="0" applyBorder="0" applyAlignment="0" applyProtection="0"/>
    <xf numFmtId="164" fontId="99" fillId="0" borderId="0" applyFont="0" applyFill="0" applyBorder="0" applyAlignment="0" applyProtection="0"/>
    <xf numFmtId="166" fontId="99" fillId="0" borderId="0" applyFont="0" applyFill="0" applyBorder="0" applyAlignment="0" applyProtection="0"/>
    <xf numFmtId="249" fontId="16" fillId="0" borderId="0" applyFont="0" applyFill="0" applyBorder="0" applyAlignment="0" applyProtection="0"/>
    <xf numFmtId="249" fontId="16" fillId="0" borderId="0" applyFont="0" applyFill="0" applyBorder="0" applyAlignment="0" applyProtection="0"/>
    <xf numFmtId="249" fontId="16" fillId="0" borderId="0" applyFont="0" applyFill="0" applyBorder="0" applyAlignment="0" applyProtection="0"/>
    <xf numFmtId="249" fontId="16" fillId="0" borderId="0" applyFont="0" applyFill="0" applyBorder="0" applyAlignment="0" applyProtection="0"/>
    <xf numFmtId="164" fontId="99" fillId="0" borderId="0" applyFont="0" applyFill="0" applyBorder="0" applyAlignment="0" applyProtection="0"/>
    <xf numFmtId="164" fontId="99" fillId="0" borderId="0" applyFont="0" applyFill="0" applyBorder="0" applyAlignment="0" applyProtection="0"/>
    <xf numFmtId="249" fontId="16" fillId="0" borderId="0" applyFont="0" applyFill="0" applyBorder="0" applyAlignment="0" applyProtection="0"/>
    <xf numFmtId="249" fontId="16" fillId="0" borderId="0" applyFont="0" applyFill="0" applyBorder="0" applyAlignment="0" applyProtection="0"/>
    <xf numFmtId="250" fontId="22" fillId="0" borderId="0" applyFont="0" applyFill="0" applyBorder="0" applyAlignment="0" applyProtection="0"/>
    <xf numFmtId="250" fontId="22" fillId="0" borderId="0" applyFont="0" applyFill="0" applyBorder="0" applyAlignment="0" applyProtection="0"/>
    <xf numFmtId="251" fontId="22" fillId="0" borderId="0" applyFont="0" applyFill="0" applyBorder="0" applyAlignment="0" applyProtection="0"/>
    <xf numFmtId="251" fontId="22"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4" fontId="99" fillId="0" borderId="0" applyFont="0" applyFill="0" applyBorder="0" applyAlignment="0" applyProtection="0"/>
    <xf numFmtId="166" fontId="99" fillId="0" borderId="0" applyFont="0" applyFill="0" applyBorder="0" applyAlignment="0" applyProtection="0"/>
    <xf numFmtId="164"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5" fontId="99" fillId="0" borderId="0" applyFont="0" applyFill="0" applyBorder="0" applyAlignment="0" applyProtection="0"/>
    <xf numFmtId="167" fontId="99" fillId="0" borderId="0" applyFont="0" applyFill="0" applyBorder="0" applyAlignment="0" applyProtection="0"/>
    <xf numFmtId="252" fontId="16" fillId="0" borderId="0" applyFont="0" applyFill="0" applyBorder="0" applyAlignment="0" applyProtection="0"/>
    <xf numFmtId="252" fontId="16" fillId="0" borderId="0" applyFont="0" applyFill="0" applyBorder="0" applyAlignment="0" applyProtection="0"/>
    <xf numFmtId="252" fontId="16" fillId="0" borderId="0" applyFont="0" applyFill="0" applyBorder="0" applyAlignment="0" applyProtection="0"/>
    <xf numFmtId="252" fontId="16" fillId="0" borderId="0" applyFont="0" applyFill="0" applyBorder="0" applyAlignment="0" applyProtection="0"/>
    <xf numFmtId="165" fontId="99" fillId="0" borderId="0" applyFont="0" applyFill="0" applyBorder="0" applyAlignment="0" applyProtection="0"/>
    <xf numFmtId="165" fontId="99" fillId="0" borderId="0" applyFont="0" applyFill="0" applyBorder="0" applyAlignment="0" applyProtection="0"/>
    <xf numFmtId="252" fontId="16" fillId="0" borderId="0" applyFont="0" applyFill="0" applyBorder="0" applyAlignment="0" applyProtection="0"/>
    <xf numFmtId="252" fontId="16" fillId="0" borderId="0" applyFont="0" applyFill="0" applyBorder="0" applyAlignment="0" applyProtection="0"/>
    <xf numFmtId="253" fontId="22" fillId="0" borderId="0" applyFont="0" applyFill="0" applyBorder="0" applyAlignment="0" applyProtection="0"/>
    <xf numFmtId="253" fontId="22" fillId="0" borderId="0" applyFont="0" applyFill="0" applyBorder="0" applyAlignment="0" applyProtection="0"/>
    <xf numFmtId="254" fontId="22" fillId="0" borderId="0" applyFont="0" applyFill="0" applyBorder="0" applyAlignment="0" applyProtection="0"/>
    <xf numFmtId="254" fontId="22"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5" fontId="99" fillId="0" borderId="0" applyFont="0" applyFill="0" applyBorder="0" applyAlignment="0" applyProtection="0"/>
    <xf numFmtId="167" fontId="99" fillId="0" borderId="0" applyFont="0" applyFill="0" applyBorder="0" applyAlignment="0" applyProtection="0"/>
    <xf numFmtId="165"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3" fontId="22" fillId="0" borderId="0" applyFont="0" applyBorder="0" applyAlignment="0"/>
    <xf numFmtId="0" fontId="100" fillId="0" borderId="0">
      <protection locked="0"/>
    </xf>
    <xf numFmtId="0" fontId="100" fillId="0" borderId="0">
      <protection locked="0"/>
    </xf>
    <xf numFmtId="179" fontId="74" fillId="0" borderId="0" applyFill="0" applyBorder="0" applyAlignment="0"/>
    <xf numFmtId="226" fontId="74" fillId="0" borderId="0" applyFill="0" applyBorder="0" applyAlignment="0"/>
    <xf numFmtId="179" fontId="74" fillId="0" borderId="0" applyFill="0" applyBorder="0" applyAlignment="0"/>
    <xf numFmtId="230" fontId="74" fillId="0" borderId="0" applyFill="0" applyBorder="0" applyAlignment="0"/>
    <xf numFmtId="226" fontId="74" fillId="0" borderId="0" applyFill="0" applyBorder="0" applyAlignment="0"/>
    <xf numFmtId="0" fontId="101" fillId="0" borderId="0" applyNumberFormat="0" applyAlignment="0">
      <alignment horizontal="left"/>
    </xf>
    <xf numFmtId="172" fontId="102" fillId="0" borderId="0">
      <protection locked="0"/>
    </xf>
    <xf numFmtId="172" fontId="102" fillId="0" borderId="0">
      <protection locked="0"/>
    </xf>
    <xf numFmtId="172" fontId="102" fillId="0" borderId="0">
      <protection locked="0"/>
    </xf>
    <xf numFmtId="172" fontId="102" fillId="0" borderId="0">
      <protection locked="0"/>
    </xf>
    <xf numFmtId="255" fontId="16"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22" fillId="0" borderId="0" applyFont="0" applyBorder="0" applyAlignment="0"/>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4" fontId="98" fillId="0" borderId="0">
      <protection locked="0"/>
    </xf>
    <xf numFmtId="0" fontId="98" fillId="0" borderId="0">
      <protection locked="0"/>
    </xf>
    <xf numFmtId="256" fontId="22" fillId="0" borderId="0">
      <protection locked="0"/>
    </xf>
    <xf numFmtId="2" fontId="16" fillId="0" borderId="0" applyFill="0" applyBorder="0" applyAlignment="0" applyProtection="0"/>
    <xf numFmtId="2" fontId="16" fillId="0" borderId="0" applyFont="0" applyFill="0" applyBorder="0" applyAlignment="0" applyProtection="0"/>
    <xf numFmtId="2" fontId="16" fillId="0" borderId="0" applyFill="0" applyBorder="0" applyAlignment="0" applyProtection="0"/>
    <xf numFmtId="0" fontId="105" fillId="0" borderId="0" applyNumberFormat="0" applyFill="0" applyBorder="0" applyAlignment="0" applyProtection="0"/>
    <xf numFmtId="0" fontId="106" fillId="0" borderId="0" applyNumberFormat="0" applyFill="0" applyBorder="0" applyProtection="0">
      <alignment vertical="center"/>
    </xf>
    <xf numFmtId="0" fontId="107" fillId="0" borderId="0" applyNumberFormat="0" applyFill="0" applyBorder="0" applyAlignment="0" applyProtection="0"/>
    <xf numFmtId="0" fontId="108" fillId="0" borderId="0" applyNumberFormat="0" applyFill="0" applyBorder="0" applyProtection="0">
      <alignment vertical="center"/>
    </xf>
    <xf numFmtId="0" fontId="109" fillId="0" borderId="0" applyNumberFormat="0" applyFill="0" applyBorder="0" applyAlignment="0" applyProtection="0"/>
    <xf numFmtId="0" fontId="110" fillId="0" borderId="0" applyNumberFormat="0" applyFill="0" applyBorder="0" applyAlignment="0" applyProtection="0"/>
    <xf numFmtId="257" fontId="24" fillId="0" borderId="31" applyNumberFormat="0" applyFill="0" applyBorder="0" applyAlignment="0" applyProtection="0"/>
    <xf numFmtId="257" fontId="24" fillId="0" borderId="31" applyNumberFormat="0" applyFill="0" applyBorder="0" applyAlignment="0" applyProtection="0"/>
    <xf numFmtId="0" fontId="111" fillId="0" borderId="0" applyNumberFormat="0" applyFill="0" applyBorder="0" applyAlignment="0" applyProtection="0"/>
    <xf numFmtId="0" fontId="112" fillId="44" borderId="32" applyNumberFormat="0" applyAlignment="0">
      <protection locked="0"/>
    </xf>
    <xf numFmtId="0" fontId="112" fillId="44" borderId="32" applyNumberFormat="0" applyAlignment="0">
      <protection locked="0"/>
    </xf>
    <xf numFmtId="0" fontId="112" fillId="44" borderId="32" applyNumberFormat="0" applyAlignment="0">
      <protection locked="0"/>
    </xf>
    <xf numFmtId="0" fontId="16" fillId="45" borderId="33" applyNumberFormat="0" applyFont="0" applyAlignment="0" applyProtection="0"/>
    <xf numFmtId="0" fontId="16" fillId="45" borderId="33" applyNumberFormat="0" applyFont="0" applyAlignment="0" applyProtection="0"/>
    <xf numFmtId="0" fontId="113" fillId="0" borderId="0">
      <alignment vertical="top" wrapText="1"/>
    </xf>
    <xf numFmtId="0" fontId="114" fillId="9" borderId="0" applyNumberFormat="0" applyBorder="0" applyAlignment="0" applyProtection="0"/>
    <xf numFmtId="0" fontId="115" fillId="10" borderId="0" applyNumberFormat="0" applyBorder="0" applyAlignment="0" applyProtection="0"/>
    <xf numFmtId="38" fontId="6" fillId="46" borderId="0" applyNumberFormat="0" applyBorder="0" applyAlignment="0" applyProtection="0"/>
    <xf numFmtId="258" fontId="116" fillId="2" borderId="0" applyBorder="0" applyProtection="0"/>
    <xf numFmtId="0" fontId="117" fillId="0" borderId="17" applyNumberFormat="0" applyFill="0" applyBorder="0" applyAlignment="0" applyProtection="0">
      <alignment horizontal="center" vertical="center"/>
    </xf>
    <xf numFmtId="0" fontId="118" fillId="0" borderId="0" applyNumberFormat="0" applyFont="0" applyBorder="0" applyAlignment="0">
      <alignment horizontal="left" vertical="center"/>
    </xf>
    <xf numFmtId="259" fontId="119" fillId="0" borderId="34" applyFont="0" applyFill="0" applyBorder="0" applyAlignment="0" applyProtection="0">
      <alignment horizontal="right"/>
    </xf>
    <xf numFmtId="0" fontId="120" fillId="47" borderId="0"/>
    <xf numFmtId="0" fontId="121" fillId="0" borderId="0">
      <alignment horizontal="left"/>
    </xf>
    <xf numFmtId="0" fontId="122" fillId="0" borderId="35" applyNumberFormat="0" applyAlignment="0" applyProtection="0">
      <alignment horizontal="left" vertical="center"/>
    </xf>
    <xf numFmtId="0" fontId="122" fillId="0" borderId="15">
      <alignment horizontal="left" vertical="center"/>
    </xf>
    <xf numFmtId="0" fontId="122" fillId="0" borderId="15">
      <alignment horizontal="left" vertical="center"/>
    </xf>
    <xf numFmtId="0" fontId="123" fillId="0" borderId="0" applyNumberFormat="0" applyFill="0" applyBorder="0" applyAlignment="0" applyProtection="0"/>
    <xf numFmtId="0" fontId="95" fillId="0" borderId="27" applyNumberFormat="0" applyFill="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96" fillId="0" borderId="28" applyNumberFormat="0" applyFill="0" applyAlignment="0" applyProtection="0"/>
    <xf numFmtId="0" fontId="122" fillId="0" borderId="0" applyNumberFormat="0" applyFill="0" applyBorder="0" applyAlignment="0" applyProtection="0"/>
    <xf numFmtId="0" fontId="124" fillId="0" borderId="29" applyNumberFormat="0" applyFill="0" applyAlignment="0" applyProtection="0"/>
    <xf numFmtId="0" fontId="97" fillId="0" borderId="29" applyNumberFormat="0" applyFill="0" applyAlignment="0" applyProtection="0"/>
    <xf numFmtId="0" fontId="124" fillId="0" borderId="0" applyNumberFormat="0" applyFill="0" applyBorder="0" applyAlignment="0" applyProtection="0"/>
    <xf numFmtId="0" fontId="97" fillId="0" borderId="0" applyNumberFormat="0" applyFill="0" applyBorder="0" applyAlignment="0" applyProtection="0"/>
    <xf numFmtId="260" fontId="21" fillId="0" borderId="0">
      <protection locked="0"/>
    </xf>
    <xf numFmtId="260" fontId="21" fillId="0" borderId="0">
      <protection locked="0"/>
    </xf>
    <xf numFmtId="0" fontId="125" fillId="0" borderId="36">
      <alignment horizontal="center"/>
    </xf>
    <xf numFmtId="0" fontId="125" fillId="0" borderId="0">
      <alignment horizontal="center"/>
    </xf>
    <xf numFmtId="216" fontId="126" fillId="48" borderId="1" applyNumberFormat="0" applyAlignment="0">
      <alignment horizontal="left" vertical="top"/>
    </xf>
    <xf numFmtId="216" fontId="126" fillId="48" borderId="1" applyNumberFormat="0" applyAlignment="0">
      <alignment horizontal="left" vertical="top"/>
    </xf>
    <xf numFmtId="0" fontId="127" fillId="0" borderId="0"/>
    <xf numFmtId="49" fontId="128" fillId="0" borderId="1">
      <alignment vertical="center"/>
    </xf>
    <xf numFmtId="49" fontId="128" fillId="0" borderId="1">
      <alignment vertical="center"/>
    </xf>
    <xf numFmtId="0" fontId="17" fillId="0" borderId="0"/>
    <xf numFmtId="164" fontId="22" fillId="0" borderId="0" applyFont="0" applyFill="0" applyBorder="0" applyAlignment="0" applyProtection="0"/>
    <xf numFmtId="38" fontId="37" fillId="0" borderId="0" applyFont="0" applyFill="0" applyBorder="0" applyAlignment="0" applyProtection="0"/>
    <xf numFmtId="210" fontId="36" fillId="0" borderId="0" applyFont="0" applyFill="0" applyBorder="0" applyAlignment="0" applyProtection="0"/>
    <xf numFmtId="261" fontId="129" fillId="0" borderId="0" applyFont="0" applyFill="0" applyBorder="0" applyAlignment="0" applyProtection="0"/>
    <xf numFmtId="10" fontId="6" fillId="46" borderId="1" applyNumberFormat="0" applyBorder="0" applyAlignment="0" applyProtection="0"/>
    <xf numFmtId="10" fontId="6" fillId="46" borderId="1" applyNumberFormat="0" applyBorder="0" applyAlignment="0" applyProtection="0"/>
    <xf numFmtId="0" fontId="130" fillId="15" borderId="23" applyNumberFormat="0" applyAlignment="0" applyProtection="0"/>
    <xf numFmtId="0" fontId="130" fillId="15" borderId="23" applyNumberFormat="0" applyAlignment="0" applyProtection="0"/>
    <xf numFmtId="0" fontId="93" fillId="16" borderId="23" applyNumberFormat="0" applyAlignment="0" applyProtection="0"/>
    <xf numFmtId="0" fontId="93" fillId="16" borderId="23" applyNumberFormat="0" applyAlignment="0" applyProtection="0"/>
    <xf numFmtId="0" fontId="93" fillId="16" borderId="23" applyNumberFormat="0" applyAlignment="0" applyProtection="0"/>
    <xf numFmtId="0" fontId="93" fillId="16" borderId="23" applyNumberFormat="0" applyAlignment="0" applyProtection="0"/>
    <xf numFmtId="0" fontId="93" fillId="16" borderId="23" applyNumberFormat="0" applyAlignment="0" applyProtection="0"/>
    <xf numFmtId="2" fontId="40" fillId="0" borderId="14" applyBorder="0"/>
    <xf numFmtId="2" fontId="40" fillId="0" borderId="14" applyBorder="0"/>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64" fontId="22" fillId="0" borderId="0" applyFont="0" applyFill="0" applyBorder="0" applyAlignment="0" applyProtection="0"/>
    <xf numFmtId="0" fontId="22" fillId="0" borderId="0"/>
    <xf numFmtId="2" fontId="134" fillId="0" borderId="3" applyBorder="0"/>
    <xf numFmtId="2" fontId="134" fillId="0" borderId="3" applyBorder="0"/>
    <xf numFmtId="0" fontId="65" fillId="0" borderId="37">
      <alignment horizontal="centerContinuous"/>
    </xf>
    <xf numFmtId="0" fontId="65" fillId="0" borderId="37">
      <alignment horizontal="centerContinuous"/>
    </xf>
    <xf numFmtId="0" fontId="79" fillId="42" borderId="24" applyNumberFormat="0" applyAlignment="0" applyProtection="0"/>
    <xf numFmtId="0" fontId="135" fillId="0" borderId="38">
      <alignment horizontal="center" vertical="center" wrapText="1"/>
    </xf>
    <xf numFmtId="0" fontId="82" fillId="46" borderId="0" applyNumberFormat="0" applyFont="0" applyBorder="0" applyAlignment="0"/>
    <xf numFmtId="0" fontId="82" fillId="46" borderId="0" applyNumberFormat="0" applyFont="0" applyBorder="0" applyAlignment="0"/>
    <xf numFmtId="0" fontId="37" fillId="0" borderId="0"/>
    <xf numFmtId="0" fontId="58" fillId="0" borderId="0"/>
    <xf numFmtId="0" fontId="136" fillId="0" borderId="0"/>
    <xf numFmtId="0" fontId="58" fillId="0" borderId="0"/>
    <xf numFmtId="0" fontId="17" fillId="0" borderId="0" applyNumberFormat="0" applyFont="0" applyFill="0" applyBorder="0" applyProtection="0">
      <alignment horizontal="left" vertical="center"/>
    </xf>
    <xf numFmtId="0" fontId="37" fillId="0" borderId="0"/>
    <xf numFmtId="179" fontId="74" fillId="0" borderId="0" applyFill="0" applyBorder="0" applyAlignment="0"/>
    <xf numFmtId="226" fontId="74" fillId="0" borderId="0" applyFill="0" applyBorder="0" applyAlignment="0"/>
    <xf numFmtId="179" fontId="74" fillId="0" borderId="0" applyFill="0" applyBorder="0" applyAlignment="0"/>
    <xf numFmtId="230" fontId="74" fillId="0" borderId="0" applyFill="0" applyBorder="0" applyAlignment="0"/>
    <xf numFmtId="226" fontId="74" fillId="0" borderId="0" applyFill="0" applyBorder="0" applyAlignment="0"/>
    <xf numFmtId="0" fontId="137" fillId="0" borderId="39" applyNumberFormat="0" applyFill="0" applyAlignment="0" applyProtection="0"/>
    <xf numFmtId="0" fontId="138" fillId="0" borderId="39" applyNumberFormat="0" applyFill="0" applyAlignment="0" applyProtection="0"/>
    <xf numFmtId="241" fontId="139" fillId="0" borderId="16" applyNumberFormat="0" applyFont="0" applyFill="0" applyBorder="0">
      <alignment horizontal="center"/>
    </xf>
    <xf numFmtId="38" fontId="37" fillId="0" borderId="0" applyFont="0" applyFill="0" applyBorder="0" applyAlignment="0" applyProtection="0"/>
    <xf numFmtId="4" fontId="74" fillId="0" borderId="0" applyFont="0" applyFill="0" applyBorder="0" applyAlignment="0" applyProtection="0"/>
    <xf numFmtId="208" fontId="17" fillId="0" borderId="0" applyFont="0" applyFill="0" applyBorder="0" applyAlignment="0" applyProtection="0"/>
    <xf numFmtId="40" fontId="37" fillId="0" borderId="0" applyFont="0" applyFill="0" applyBorder="0" applyAlignment="0" applyProtection="0"/>
    <xf numFmtId="164" fontId="16" fillId="0" borderId="0" applyFont="0" applyFill="0" applyBorder="0" applyAlignment="0" applyProtection="0"/>
    <xf numFmtId="165" fontId="16" fillId="0" borderId="0" applyFont="0" applyFill="0" applyBorder="0" applyAlignment="0" applyProtection="0"/>
    <xf numFmtId="0" fontId="140" fillId="0" borderId="36"/>
    <xf numFmtId="262" fontId="141" fillId="0" borderId="16"/>
    <xf numFmtId="263" fontId="37" fillId="0" borderId="0" applyFont="0" applyFill="0" applyBorder="0" applyAlignment="0" applyProtection="0"/>
    <xf numFmtId="264" fontId="37" fillId="0" borderId="0" applyFont="0" applyFill="0" applyBorder="0" applyAlignment="0" applyProtection="0"/>
    <xf numFmtId="165" fontId="102" fillId="0" borderId="0">
      <protection locked="0"/>
    </xf>
    <xf numFmtId="265" fontId="16" fillId="0" borderId="0" applyFont="0" applyFill="0" applyBorder="0" applyAlignment="0" applyProtection="0"/>
    <xf numFmtId="165" fontId="102" fillId="0" borderId="0">
      <protection locked="0"/>
    </xf>
    <xf numFmtId="165" fontId="102" fillId="0" borderId="0">
      <protection locked="0"/>
    </xf>
    <xf numFmtId="266" fontId="16" fillId="0" borderId="0" applyFont="0" applyFill="0" applyBorder="0" applyAlignment="0" applyProtection="0"/>
    <xf numFmtId="0" fontId="136" fillId="0" borderId="0" applyNumberFormat="0" applyFont="0" applyFill="0" applyAlignment="0"/>
    <xf numFmtId="0" fontId="136" fillId="0" borderId="0" applyNumberFormat="0" applyFont="0" applyFill="0" applyAlignment="0"/>
    <xf numFmtId="0" fontId="25" fillId="0" borderId="0" applyNumberFormat="0" applyFill="0" applyAlignment="0"/>
    <xf numFmtId="0" fontId="25" fillId="0" borderId="0" applyNumberFormat="0" applyFill="0" applyAlignment="0"/>
    <xf numFmtId="0" fontId="136" fillId="0" borderId="0" applyNumberFormat="0" applyFont="0" applyFill="0" applyAlignment="0"/>
    <xf numFmtId="0" fontId="142" fillId="49" borderId="0" applyNumberFormat="0" applyBorder="0" applyAlignment="0" applyProtection="0"/>
    <xf numFmtId="0" fontId="143" fillId="50" borderId="0" applyNumberFormat="0" applyBorder="0" applyAlignment="0" applyProtection="0"/>
    <xf numFmtId="0" fontId="41" fillId="0" borderId="1"/>
    <xf numFmtId="0" fontId="41" fillId="0" borderId="1"/>
    <xf numFmtId="0" fontId="17" fillId="0" borderId="0"/>
    <xf numFmtId="0" fontId="26" fillId="0" borderId="13" applyNumberFormat="0" applyAlignment="0">
      <alignment horizontal="center"/>
    </xf>
    <xf numFmtId="0" fontId="62" fillId="33" borderId="0" applyNumberFormat="0" applyBorder="0" applyAlignment="0" applyProtection="0"/>
    <xf numFmtId="0" fontId="62" fillId="35" borderId="0" applyNumberFormat="0" applyBorder="0" applyAlignment="0" applyProtection="0"/>
    <xf numFmtId="0" fontId="62" fillId="37" borderId="0" applyNumberFormat="0" applyBorder="0" applyAlignment="0" applyProtection="0"/>
    <xf numFmtId="0" fontId="62" fillId="27" borderId="0" applyNumberFormat="0" applyBorder="0" applyAlignment="0" applyProtection="0"/>
    <xf numFmtId="0" fontId="62" fillId="29" borderId="0" applyNumberFormat="0" applyBorder="0" applyAlignment="0" applyProtection="0"/>
    <xf numFmtId="0" fontId="62" fillId="39" borderId="0" applyNumberFormat="0" applyBorder="0" applyAlignment="0" applyProtection="0"/>
    <xf numFmtId="37" fontId="144" fillId="0" borderId="0"/>
    <xf numFmtId="0" fontId="145" fillId="0" borderId="1" applyNumberFormat="0" applyFont="0" applyFill="0" applyBorder="0" applyAlignment="0">
      <alignment horizontal="center"/>
    </xf>
    <xf numFmtId="0" fontId="145" fillId="0" borderId="1" applyNumberFormat="0" applyFont="0" applyFill="0" applyBorder="0" applyAlignment="0">
      <alignment horizontal="center"/>
    </xf>
    <xf numFmtId="0" fontId="146" fillId="0" borderId="0"/>
    <xf numFmtId="267" fontId="24" fillId="0" borderId="0"/>
    <xf numFmtId="268" fontId="22" fillId="0" borderId="0"/>
    <xf numFmtId="268" fontId="22" fillId="0" borderId="0"/>
    <xf numFmtId="0" fontId="16" fillId="0" borderId="0"/>
    <xf numFmtId="268" fontId="22" fillId="0" borderId="0"/>
    <xf numFmtId="268" fontId="22" fillId="0" borderId="0"/>
    <xf numFmtId="269" fontId="39" fillId="0" borderId="0"/>
    <xf numFmtId="269" fontId="39" fillId="0" borderId="0"/>
    <xf numFmtId="269" fontId="39" fillId="0" borderId="0"/>
    <xf numFmtId="269" fontId="39" fillId="0" borderId="0"/>
    <xf numFmtId="269" fontId="39" fillId="0" borderId="0"/>
    <xf numFmtId="267" fontId="24" fillId="0" borderId="0"/>
    <xf numFmtId="267" fontId="24" fillId="0" borderId="0"/>
    <xf numFmtId="270" fontId="22" fillId="0" borderId="0"/>
    <xf numFmtId="0" fontId="147" fillId="0" borderId="0"/>
    <xf numFmtId="0" fontId="88" fillId="0" borderId="0"/>
    <xf numFmtId="0" fontId="58" fillId="0" borderId="0"/>
    <xf numFmtId="0" fontId="58" fillId="0" borderId="0"/>
    <xf numFmtId="0" fontId="148" fillId="0" borderId="0"/>
    <xf numFmtId="0" fontId="58" fillId="0" borderId="0"/>
    <xf numFmtId="0" fontId="86" fillId="0" borderId="0"/>
    <xf numFmtId="0" fontId="58" fillId="0" borderId="0"/>
    <xf numFmtId="0" fontId="15" fillId="0" borderId="0"/>
    <xf numFmtId="0" fontId="5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9" fillId="0" borderId="0"/>
    <xf numFmtId="0" fontId="15" fillId="0" borderId="0"/>
    <xf numFmtId="0" fontId="15" fillId="0" borderId="0"/>
    <xf numFmtId="0" fontId="15" fillId="0" borderId="0"/>
    <xf numFmtId="0" fontId="150" fillId="0" borderId="0"/>
    <xf numFmtId="0" fontId="16" fillId="0" borderId="0"/>
    <xf numFmtId="0" fontId="27" fillId="0" borderId="0"/>
    <xf numFmtId="3" fontId="41" fillId="0" borderId="0"/>
    <xf numFmtId="0" fontId="16" fillId="0" borderId="0"/>
    <xf numFmtId="0" fontId="25" fillId="0" borderId="0"/>
    <xf numFmtId="0" fontId="20" fillId="0" borderId="0"/>
    <xf numFmtId="0" fontId="15" fillId="0" borderId="0"/>
    <xf numFmtId="0" fontId="22" fillId="0" borderId="0"/>
    <xf numFmtId="0" fontId="15" fillId="0" borderId="0"/>
    <xf numFmtId="0" fontId="15" fillId="0" borderId="0"/>
    <xf numFmtId="0" fontId="15" fillId="0" borderId="0"/>
    <xf numFmtId="0" fontId="15" fillId="0" borderId="0"/>
    <xf numFmtId="0" fontId="15" fillId="0" borderId="0"/>
    <xf numFmtId="0" fontId="88" fillId="0" borderId="0"/>
    <xf numFmtId="0" fontId="88" fillId="0" borderId="0"/>
    <xf numFmtId="0" fontId="16" fillId="0" borderId="0"/>
    <xf numFmtId="0" fontId="151" fillId="0" borderId="0" applyProtection="0"/>
    <xf numFmtId="0" fontId="151" fillId="0" borderId="0" applyProtection="0"/>
    <xf numFmtId="0" fontId="152" fillId="0" borderId="0"/>
    <xf numFmtId="0" fontId="58" fillId="0" borderId="0"/>
    <xf numFmtId="0" fontId="16" fillId="0" borderId="0"/>
    <xf numFmtId="0" fontId="58" fillId="0" borderId="0"/>
    <xf numFmtId="0" fontId="86" fillId="0" borderId="0"/>
    <xf numFmtId="0" fontId="58" fillId="0" borderId="0"/>
    <xf numFmtId="0" fontId="58" fillId="0" borderId="0"/>
    <xf numFmtId="0" fontId="16" fillId="0" borderId="0"/>
    <xf numFmtId="0" fontId="153" fillId="0" borderId="0"/>
    <xf numFmtId="0" fontId="153" fillId="0" borderId="0"/>
    <xf numFmtId="0" fontId="153" fillId="0" borderId="0"/>
    <xf numFmtId="0" fontId="153" fillId="0" borderId="0"/>
    <xf numFmtId="0" fontId="16" fillId="0" borderId="0"/>
    <xf numFmtId="0" fontId="16" fillId="0" borderId="0"/>
    <xf numFmtId="0" fontId="16" fillId="0" borderId="0"/>
    <xf numFmtId="0" fontId="15" fillId="0" borderId="0"/>
    <xf numFmtId="0" fontId="153" fillId="0" borderId="0"/>
    <xf numFmtId="0" fontId="154" fillId="0" borderId="0"/>
    <xf numFmtId="0" fontId="86" fillId="0" borderId="0"/>
    <xf numFmtId="0" fontId="155" fillId="0" borderId="0"/>
    <xf numFmtId="0" fontId="15" fillId="0" borderId="0"/>
    <xf numFmtId="0" fontId="156" fillId="0" borderId="0"/>
    <xf numFmtId="0" fontId="16" fillId="0" borderId="0"/>
    <xf numFmtId="0" fontId="25" fillId="0" borderId="0"/>
    <xf numFmtId="0" fontId="86" fillId="0" borderId="0"/>
    <xf numFmtId="0" fontId="16" fillId="0" borderId="0"/>
    <xf numFmtId="0" fontId="16" fillId="0" borderId="0"/>
    <xf numFmtId="0" fontId="16" fillId="0" borderId="0"/>
    <xf numFmtId="0" fontId="86"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157" fillId="0" borderId="0"/>
    <xf numFmtId="0" fontId="158" fillId="0" borderId="0" applyNumberFormat="0" applyFill="0" applyBorder="0" applyProtection="0">
      <alignment vertical="top"/>
    </xf>
    <xf numFmtId="0" fontId="15" fillId="0" borderId="0"/>
    <xf numFmtId="0" fontId="86" fillId="0" borderId="0"/>
    <xf numFmtId="0" fontId="148" fillId="0" borderId="0"/>
    <xf numFmtId="0" fontId="15" fillId="0" borderId="0"/>
    <xf numFmtId="0" fontId="58" fillId="0" borderId="0"/>
    <xf numFmtId="0" fontId="15" fillId="0" borderId="0"/>
    <xf numFmtId="0" fontId="15" fillId="0" borderId="0"/>
    <xf numFmtId="0" fontId="58" fillId="0" borderId="0"/>
    <xf numFmtId="0" fontId="16" fillId="0" borderId="0"/>
    <xf numFmtId="0" fontId="22" fillId="0" borderId="0"/>
    <xf numFmtId="0" fontId="47" fillId="0" borderId="0" applyFont="0"/>
    <xf numFmtId="0" fontId="159" fillId="0" borderId="0">
      <alignment horizontal="left" vertical="top"/>
    </xf>
    <xf numFmtId="0" fontId="74" fillId="46" borderId="0"/>
    <xf numFmtId="0" fontId="99" fillId="0" borderId="0"/>
    <xf numFmtId="0" fontId="16" fillId="45" borderId="33" applyNumberFormat="0" applyFont="0" applyAlignment="0" applyProtection="0"/>
    <xf numFmtId="0" fontId="16" fillId="45" borderId="33" applyNumberFormat="0" applyFont="0" applyAlignment="0" applyProtection="0"/>
    <xf numFmtId="0" fontId="16" fillId="51" borderId="33" applyNumberFormat="0" applyAlignment="0" applyProtection="0"/>
    <xf numFmtId="271" fontId="42" fillId="0" borderId="0" applyFont="0" applyFill="0" applyBorder="0" applyProtection="0">
      <alignment vertical="top" wrapText="1"/>
    </xf>
    <xf numFmtId="0" fontId="138" fillId="0" borderId="39" applyNumberFormat="0" applyFill="0" applyAlignment="0" applyProtection="0"/>
    <xf numFmtId="0" fontId="26" fillId="0" borderId="0"/>
    <xf numFmtId="165" fontId="45" fillId="0" borderId="0" applyFont="0" applyFill="0" applyBorder="0" applyAlignment="0" applyProtection="0"/>
    <xf numFmtId="164" fontId="45" fillId="0" borderId="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41" fillId="0" borderId="0" applyNumberFormat="0" applyFill="0" applyBorder="0" applyAlignment="0" applyProtection="0"/>
    <xf numFmtId="0" fontId="22" fillId="0" borderId="0" applyNumberFormat="0" applyFill="0" applyBorder="0" applyAlignment="0" applyProtection="0"/>
    <xf numFmtId="0" fontId="25" fillId="0" borderId="0" applyFill="0" applyBorder="0" applyAlignment="0" applyProtection="0"/>
    <xf numFmtId="0" fontId="17" fillId="0" borderId="0"/>
    <xf numFmtId="0" fontId="161" fillId="41" borderId="26" applyNumberFormat="0" applyAlignment="0" applyProtection="0"/>
    <xf numFmtId="0" fontId="161" fillId="41" borderId="26" applyNumberFormat="0" applyAlignment="0" applyProtection="0"/>
    <xf numFmtId="0" fontId="92" fillId="3" borderId="26" applyNumberFormat="0" applyAlignment="0" applyProtection="0"/>
    <xf numFmtId="170" fontId="162" fillId="0" borderId="13" applyFont="0" applyBorder="0" applyAlignment="0"/>
    <xf numFmtId="0" fontId="163" fillId="46" borderId="0"/>
    <xf numFmtId="166" fontId="16" fillId="0" borderId="0" applyFont="0" applyFill="0" applyBorder="0" applyAlignment="0" applyProtection="0"/>
    <xf numFmtId="14" fontId="65" fillId="0" borderId="0">
      <alignment horizontal="center" wrapText="1"/>
      <protection locked="0"/>
    </xf>
    <xf numFmtId="229" fontId="16" fillId="0" borderId="0" applyFont="0" applyFill="0" applyBorder="0" applyAlignment="0" applyProtection="0"/>
    <xf numFmtId="239"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58" fillId="0" borderId="0" applyFont="0" applyFill="0" applyBorder="0" applyAlignment="0" applyProtection="0"/>
    <xf numFmtId="9" fontId="155" fillId="0" borderId="0" applyFont="0" applyFill="0" applyBorder="0" applyAlignment="0" applyProtection="0"/>
    <xf numFmtId="9" fontId="5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6" fillId="0" borderId="0" applyFont="0" applyFill="0" applyBorder="0" applyAlignment="0" applyProtection="0"/>
    <xf numFmtId="9" fontId="37" fillId="0" borderId="40" applyNumberFormat="0" applyBorder="0"/>
    <xf numFmtId="0" fontId="16" fillId="0" borderId="0"/>
    <xf numFmtId="170" fontId="102" fillId="0" borderId="0">
      <protection locked="0"/>
    </xf>
    <xf numFmtId="170" fontId="102" fillId="0" borderId="0">
      <protection locked="0"/>
    </xf>
    <xf numFmtId="179" fontId="74" fillId="0" borderId="0" applyFill="0" applyBorder="0" applyAlignment="0"/>
    <xf numFmtId="226" fontId="74" fillId="0" borderId="0" applyFill="0" applyBorder="0" applyAlignment="0"/>
    <xf numFmtId="179" fontId="74" fillId="0" borderId="0" applyFill="0" applyBorder="0" applyAlignment="0"/>
    <xf numFmtId="230" fontId="74" fillId="0" borderId="0" applyFill="0" applyBorder="0" applyAlignment="0"/>
    <xf numFmtId="226" fontId="74" fillId="0" borderId="0" applyFill="0" applyBorder="0" applyAlignment="0"/>
    <xf numFmtId="0" fontId="164" fillId="0" borderId="0"/>
    <xf numFmtId="0" fontId="37" fillId="0" borderId="0" applyNumberFormat="0" applyFont="0" applyFill="0" applyBorder="0" applyAlignment="0" applyProtection="0">
      <alignment horizontal="left"/>
    </xf>
    <xf numFmtId="0" fontId="165" fillId="0" borderId="36">
      <alignment horizontal="center"/>
    </xf>
    <xf numFmtId="0" fontId="166" fillId="52" borderId="0" applyNumberFormat="0" applyFont="0" applyBorder="0" applyAlignment="0">
      <alignment horizontal="center"/>
    </xf>
    <xf numFmtId="14" fontId="167" fillId="0" borderId="0" applyNumberFormat="0" applyFill="0" applyBorder="0" applyAlignment="0" applyProtection="0">
      <alignment horizontal="left"/>
    </xf>
    <xf numFmtId="0" fontId="132" fillId="0" borderId="0" applyNumberFormat="0" applyFill="0" applyBorder="0" applyAlignment="0" applyProtection="0">
      <alignment vertical="top"/>
      <protection locked="0"/>
    </xf>
    <xf numFmtId="0" fontId="26" fillId="0" borderId="0"/>
    <xf numFmtId="210" fontId="36" fillId="0" borderId="0" applyFont="0" applyFill="0" applyBorder="0" applyAlignment="0" applyProtection="0"/>
    <xf numFmtId="0" fontId="22" fillId="0" borderId="0" applyNumberFormat="0" applyFill="0" applyBorder="0" applyAlignment="0" applyProtection="0"/>
    <xf numFmtId="4" fontId="168" fillId="53" borderId="41" applyNumberFormat="0" applyProtection="0">
      <alignment vertical="center"/>
    </xf>
    <xf numFmtId="4" fontId="168" fillId="53" borderId="41" applyNumberFormat="0" applyProtection="0">
      <alignment vertical="center"/>
    </xf>
    <xf numFmtId="4" fontId="169" fillId="53" borderId="41" applyNumberFormat="0" applyProtection="0">
      <alignment vertical="center"/>
    </xf>
    <xf numFmtId="4" fontId="169" fillId="53" borderId="41" applyNumberFormat="0" applyProtection="0">
      <alignment vertical="center"/>
    </xf>
    <xf numFmtId="4" fontId="170" fillId="53" borderId="41" applyNumberFormat="0" applyProtection="0">
      <alignment horizontal="left" vertical="center" indent="1"/>
    </xf>
    <xf numFmtId="4" fontId="170" fillId="53" borderId="41" applyNumberFormat="0" applyProtection="0">
      <alignment horizontal="left" vertical="center" indent="1"/>
    </xf>
    <xf numFmtId="4" fontId="170" fillId="54" borderId="0" applyNumberFormat="0" applyProtection="0">
      <alignment horizontal="left" vertical="center" indent="1"/>
    </xf>
    <xf numFmtId="4" fontId="170" fillId="55" borderId="41" applyNumberFormat="0" applyProtection="0">
      <alignment horizontal="right" vertical="center"/>
    </xf>
    <xf numFmtId="4" fontId="170" fillId="55" borderId="41" applyNumberFormat="0" applyProtection="0">
      <alignment horizontal="right" vertical="center"/>
    </xf>
    <xf numFmtId="4" fontId="170" fillId="56" borderId="41" applyNumberFormat="0" applyProtection="0">
      <alignment horizontal="right" vertical="center"/>
    </xf>
    <xf numFmtId="4" fontId="170" fillId="56" borderId="41" applyNumberFormat="0" applyProtection="0">
      <alignment horizontal="right" vertical="center"/>
    </xf>
    <xf numFmtId="4" fontId="170" fillId="57" borderId="41" applyNumberFormat="0" applyProtection="0">
      <alignment horizontal="right" vertical="center"/>
    </xf>
    <xf numFmtId="4" fontId="170" fillId="57" borderId="41" applyNumberFormat="0" applyProtection="0">
      <alignment horizontal="right" vertical="center"/>
    </xf>
    <xf numFmtId="4" fontId="170" fillId="58" borderId="41" applyNumberFormat="0" applyProtection="0">
      <alignment horizontal="right" vertical="center"/>
    </xf>
    <xf numFmtId="4" fontId="170" fillId="58" borderId="41" applyNumberFormat="0" applyProtection="0">
      <alignment horizontal="right" vertical="center"/>
    </xf>
    <xf numFmtId="4" fontId="170" fillId="59" borderId="41" applyNumberFormat="0" applyProtection="0">
      <alignment horizontal="right" vertical="center"/>
    </xf>
    <xf numFmtId="4" fontId="170" fillId="59" borderId="41" applyNumberFormat="0" applyProtection="0">
      <alignment horizontal="right" vertical="center"/>
    </xf>
    <xf numFmtId="4" fontId="170" fillId="60" borderId="41" applyNumberFormat="0" applyProtection="0">
      <alignment horizontal="right" vertical="center"/>
    </xf>
    <xf numFmtId="4" fontId="170" fillId="60" borderId="41" applyNumberFormat="0" applyProtection="0">
      <alignment horizontal="right" vertical="center"/>
    </xf>
    <xf numFmtId="4" fontId="170" fillId="61" borderId="41" applyNumberFormat="0" applyProtection="0">
      <alignment horizontal="right" vertical="center"/>
    </xf>
    <xf numFmtId="4" fontId="170" fillId="61" borderId="41" applyNumberFormat="0" applyProtection="0">
      <alignment horizontal="right" vertical="center"/>
    </xf>
    <xf numFmtId="4" fontId="170" fillId="62" borderId="41" applyNumberFormat="0" applyProtection="0">
      <alignment horizontal="right" vertical="center"/>
    </xf>
    <xf numFmtId="4" fontId="170" fillId="62" borderId="41" applyNumberFormat="0" applyProtection="0">
      <alignment horizontal="right" vertical="center"/>
    </xf>
    <xf numFmtId="4" fontId="170" fillId="63" borderId="41" applyNumberFormat="0" applyProtection="0">
      <alignment horizontal="right" vertical="center"/>
    </xf>
    <xf numFmtId="4" fontId="170" fillId="63" borderId="41" applyNumberFormat="0" applyProtection="0">
      <alignment horizontal="right" vertical="center"/>
    </xf>
    <xf numFmtId="4" fontId="168" fillId="64" borderId="42" applyNumberFormat="0" applyProtection="0">
      <alignment horizontal="left" vertical="center" indent="1"/>
    </xf>
    <xf numFmtId="4" fontId="168" fillId="65" borderId="0" applyNumberFormat="0" applyProtection="0">
      <alignment horizontal="left" vertical="center" indent="1"/>
    </xf>
    <xf numFmtId="4" fontId="168" fillId="54" borderId="0" applyNumberFormat="0" applyProtection="0">
      <alignment horizontal="left" vertical="center" indent="1"/>
    </xf>
    <xf numFmtId="4" fontId="170" fillId="65" borderId="41" applyNumberFormat="0" applyProtection="0">
      <alignment horizontal="right" vertical="center"/>
    </xf>
    <xf numFmtId="4" fontId="170" fillId="65" borderId="41" applyNumberFormat="0" applyProtection="0">
      <alignment horizontal="right" vertical="center"/>
    </xf>
    <xf numFmtId="4" fontId="38" fillId="65" borderId="0" applyNumberFormat="0" applyProtection="0">
      <alignment horizontal="left" vertical="center" indent="1"/>
    </xf>
    <xf numFmtId="4" fontId="38" fillId="54" borderId="0" applyNumberFormat="0" applyProtection="0">
      <alignment horizontal="left" vertical="center" indent="1"/>
    </xf>
    <xf numFmtId="4" fontId="170" fillId="66" borderId="41" applyNumberFormat="0" applyProtection="0">
      <alignment vertical="center"/>
    </xf>
    <xf numFmtId="4" fontId="170" fillId="66" borderId="41" applyNumberFormat="0" applyProtection="0">
      <alignment vertical="center"/>
    </xf>
    <xf numFmtId="4" fontId="171" fillId="66" borderId="41" applyNumberFormat="0" applyProtection="0">
      <alignment vertical="center"/>
    </xf>
    <xf numFmtId="4" fontId="171" fillId="66" borderId="41" applyNumberFormat="0" applyProtection="0">
      <alignment vertical="center"/>
    </xf>
    <xf numFmtId="4" fontId="168" fillId="65" borderId="43" applyNumberFormat="0" applyProtection="0">
      <alignment horizontal="left" vertical="center" indent="1"/>
    </xf>
    <xf numFmtId="4" fontId="168" fillId="65" borderId="43" applyNumberFormat="0" applyProtection="0">
      <alignment horizontal="left" vertical="center" indent="1"/>
    </xf>
    <xf numFmtId="4" fontId="170" fillId="66" borderId="41" applyNumberFormat="0" applyProtection="0">
      <alignment horizontal="right" vertical="center"/>
    </xf>
    <xf numFmtId="4" fontId="170" fillId="66" borderId="41" applyNumberFormat="0" applyProtection="0">
      <alignment horizontal="right" vertical="center"/>
    </xf>
    <xf numFmtId="4" fontId="171" fillId="66" borderId="41" applyNumberFormat="0" applyProtection="0">
      <alignment horizontal="right" vertical="center"/>
    </xf>
    <xf numFmtId="4" fontId="171" fillId="66" borderId="41" applyNumberFormat="0" applyProtection="0">
      <alignment horizontal="right" vertical="center"/>
    </xf>
    <xf numFmtId="4" fontId="168" fillId="65" borderId="41" applyNumberFormat="0" applyProtection="0">
      <alignment horizontal="left" vertical="center" indent="1"/>
    </xf>
    <xf numFmtId="4" fontId="168" fillId="65" borderId="41" applyNumberFormat="0" applyProtection="0">
      <alignment horizontal="left" vertical="center" indent="1"/>
    </xf>
    <xf numFmtId="4" fontId="172" fillId="48" borderId="43" applyNumberFormat="0" applyProtection="0">
      <alignment horizontal="left" vertical="center" indent="1"/>
    </xf>
    <xf numFmtId="4" fontId="172" fillId="48" borderId="43" applyNumberFormat="0" applyProtection="0">
      <alignment horizontal="left" vertical="center" indent="1"/>
    </xf>
    <xf numFmtId="4" fontId="173" fillId="66" borderId="41" applyNumberFormat="0" applyProtection="0">
      <alignment horizontal="right" vertical="center"/>
    </xf>
    <xf numFmtId="4" fontId="173" fillId="66" borderId="41" applyNumberFormat="0" applyProtection="0">
      <alignment horizontal="right" vertical="center"/>
    </xf>
    <xf numFmtId="272" fontId="174" fillId="0" borderId="0" applyFont="0" applyFill="0" applyBorder="0" applyAlignment="0" applyProtection="0"/>
    <xf numFmtId="0" fontId="166" fillId="1" borderId="15" applyNumberFormat="0" applyFont="0" applyAlignment="0">
      <alignment horizontal="center"/>
    </xf>
    <xf numFmtId="0" fontId="166" fillId="1" borderId="15" applyNumberFormat="0" applyFont="0" applyAlignment="0">
      <alignment horizontal="center"/>
    </xf>
    <xf numFmtId="4" fontId="16" fillId="0" borderId="4" applyBorder="0"/>
    <xf numFmtId="2" fontId="16" fillId="0" borderId="4"/>
    <xf numFmtId="273" fontId="16" fillId="0" borderId="0"/>
    <xf numFmtId="3" fontId="21" fillId="0" borderId="0"/>
    <xf numFmtId="0" fontId="175" fillId="0" borderId="0" applyNumberFormat="0" applyFill="0" applyBorder="0" applyAlignment="0">
      <alignment horizontal="center"/>
    </xf>
    <xf numFmtId="0" fontId="176" fillId="0" borderId="44" applyNumberFormat="0" applyFill="0" applyBorder="0" applyAlignment="0" applyProtection="0"/>
    <xf numFmtId="0" fontId="176" fillId="0" borderId="44" applyNumberFormat="0" applyFill="0" applyBorder="0" applyAlignment="0" applyProtection="0"/>
    <xf numFmtId="0" fontId="16" fillId="0" borderId="0"/>
    <xf numFmtId="1" fontId="16" fillId="0" borderId="0"/>
    <xf numFmtId="170" fontId="177" fillId="0" borderId="0" applyNumberFormat="0" applyBorder="0" applyAlignment="0">
      <alignment horizontal="centerContinuous"/>
    </xf>
    <xf numFmtId="0" fontId="22" fillId="0" borderId="4">
      <alignment horizontal="center"/>
    </xf>
    <xf numFmtId="0" fontId="28" fillId="0" borderId="0"/>
    <xf numFmtId="170" fontId="27" fillId="0" borderId="0" applyFont="0" applyFill="0" applyBorder="0" applyAlignment="0" applyProtection="0"/>
    <xf numFmtId="210"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82" fontId="36" fillId="0" borderId="0" applyFont="0" applyFill="0" applyBorder="0" applyAlignment="0" applyProtection="0"/>
    <xf numFmtId="215" fontId="36"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216" fontId="21"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164" fontId="22"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182" fontId="36" fillId="0" borderId="0" applyFont="0" applyFill="0" applyBorder="0" applyAlignment="0" applyProtection="0"/>
    <xf numFmtId="174" fontId="40"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8" fontId="16" fillId="0" borderId="0" applyFont="0" applyFill="0" applyBorder="0" applyAlignment="0" applyProtection="0"/>
    <xf numFmtId="186" fontId="40" fillId="0" borderId="0" applyFont="0" applyFill="0" applyBorder="0" applyAlignment="0" applyProtection="0"/>
    <xf numFmtId="164" fontId="22" fillId="0" borderId="0" applyFont="0" applyFill="0" applyBorder="0" applyAlignment="0" applyProtection="0"/>
    <xf numFmtId="217" fontId="36" fillId="0" borderId="0" applyFont="0" applyFill="0" applyBorder="0" applyAlignment="0" applyProtection="0"/>
    <xf numFmtId="174" fontId="40" fillId="0" borderId="0" applyFont="0" applyFill="0" applyBorder="0" applyAlignment="0" applyProtection="0"/>
    <xf numFmtId="219" fontId="41" fillId="0" borderId="0" applyFont="0" applyFill="0" applyBorder="0" applyAlignment="0" applyProtection="0"/>
    <xf numFmtId="210"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164" fontId="22" fillId="0" borderId="0" applyFont="0" applyFill="0" applyBorder="0" applyAlignment="0" applyProtection="0"/>
    <xf numFmtId="178" fontId="36" fillId="0" borderId="0" applyFont="0" applyFill="0" applyBorder="0" applyAlignment="0" applyProtection="0"/>
    <xf numFmtId="183" fontId="21" fillId="0" borderId="0" applyFont="0" applyFill="0" applyBorder="0" applyAlignment="0" applyProtection="0"/>
    <xf numFmtId="184" fontId="36" fillId="0" borderId="0" applyFont="0" applyFill="0" applyBorder="0" applyAlignment="0" applyProtection="0"/>
    <xf numFmtId="185" fontId="36" fillId="0" borderId="0" applyFont="0" applyFill="0" applyBorder="0" applyAlignment="0" applyProtection="0"/>
    <xf numFmtId="184" fontId="36"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42" fontId="36" fillId="0" borderId="0" applyFont="0" applyFill="0" applyBorder="0" applyAlignment="0" applyProtection="0"/>
    <xf numFmtId="171" fontId="21" fillId="0" borderId="0" applyFont="0" applyFill="0" applyBorder="0" applyAlignment="0" applyProtection="0"/>
    <xf numFmtId="42" fontId="36" fillId="0" borderId="0" applyFont="0" applyFill="0" applyBorder="0" applyAlignment="0" applyProtection="0"/>
    <xf numFmtId="184" fontId="36" fillId="0" borderId="0" applyFont="0" applyFill="0" applyBorder="0" applyAlignment="0" applyProtection="0"/>
    <xf numFmtId="170" fontId="27"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5" fontId="36" fillId="0" borderId="0" applyFont="0" applyFill="0" applyBorder="0" applyAlignment="0" applyProtection="0"/>
    <xf numFmtId="183" fontId="21" fillId="0" borderId="0" applyFont="0" applyFill="0" applyBorder="0" applyAlignment="0" applyProtection="0"/>
    <xf numFmtId="202" fontId="40" fillId="0" borderId="0" applyFont="0" applyFill="0" applyBorder="0" applyAlignment="0" applyProtection="0"/>
    <xf numFmtId="203" fontId="36" fillId="0" borderId="0" applyFont="0" applyFill="0" applyBorder="0" applyAlignment="0" applyProtection="0"/>
    <xf numFmtId="203" fontId="36" fillId="0" borderId="0" applyFont="0" applyFill="0" applyBorder="0" applyAlignment="0" applyProtection="0"/>
    <xf numFmtId="204" fontId="40" fillId="0" borderId="0" applyFont="0" applyFill="0" applyBorder="0" applyAlignment="0" applyProtection="0"/>
    <xf numFmtId="203" fontId="36" fillId="0" borderId="0" applyFont="0" applyFill="0" applyBorder="0" applyAlignment="0" applyProtection="0"/>
    <xf numFmtId="202" fontId="40" fillId="0" borderId="0" applyFont="0" applyFill="0" applyBorder="0" applyAlignment="0" applyProtection="0"/>
    <xf numFmtId="203" fontId="36" fillId="0" borderId="0" applyFont="0" applyFill="0" applyBorder="0" applyAlignment="0" applyProtection="0"/>
    <xf numFmtId="170" fontId="27" fillId="0" borderId="0" applyFon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204" fontId="40" fillId="0" borderId="0" applyFont="0" applyFill="0" applyBorder="0" applyAlignment="0" applyProtection="0"/>
    <xf numFmtId="205" fontId="36" fillId="0" borderId="0" applyFont="0" applyFill="0" applyBorder="0" applyAlignment="0" applyProtection="0"/>
    <xf numFmtId="205" fontId="36" fillId="0" borderId="0" applyFont="0" applyFill="0" applyBorder="0" applyAlignment="0" applyProtection="0"/>
    <xf numFmtId="206" fontId="16" fillId="0" borderId="0" applyFont="0" applyFill="0" applyBorder="0" applyAlignment="0" applyProtection="0"/>
    <xf numFmtId="164" fontId="40" fillId="0" borderId="0" applyFont="0" applyFill="0" applyBorder="0" applyAlignment="0" applyProtection="0"/>
    <xf numFmtId="205" fontId="36" fillId="0" borderId="0" applyFont="0" applyFill="0" applyBorder="0" applyAlignment="0" applyProtection="0"/>
    <xf numFmtId="204" fontId="40" fillId="0" borderId="0" applyFont="0" applyFill="0" applyBorder="0" applyAlignment="0" applyProtection="0"/>
    <xf numFmtId="207" fontId="41" fillId="0" borderId="0" applyFont="0" applyFill="0" applyBorder="0" applyAlignment="0" applyProtection="0"/>
    <xf numFmtId="166" fontId="36" fillId="0" borderId="0" applyFont="0" applyFill="0" applyBorder="0" applyAlignment="0" applyProtection="0"/>
    <xf numFmtId="208" fontId="36" fillId="0" borderId="0" applyFont="0" applyFill="0" applyBorder="0" applyAlignment="0" applyProtection="0"/>
    <xf numFmtId="42" fontId="36" fillId="0" borderId="0" applyFont="0" applyFill="0" applyBorder="0" applyAlignment="0" applyProtection="0"/>
    <xf numFmtId="0" fontId="26" fillId="0" borderId="0"/>
    <xf numFmtId="274" fontId="41"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2" fontId="36" fillId="0" borderId="0" applyFont="0" applyFill="0" applyBorder="0" applyAlignment="0" applyProtection="0"/>
    <xf numFmtId="170" fontId="27"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42" fontId="36" fillId="0" borderId="0" applyFont="0" applyFill="0" applyBorder="0" applyAlignment="0" applyProtection="0"/>
    <xf numFmtId="203" fontId="36" fillId="0" borderId="0" applyFont="0" applyFill="0" applyBorder="0" applyAlignment="0" applyProtection="0"/>
    <xf numFmtId="183" fontId="21" fillId="0" borderId="0" applyFont="0" applyFill="0" applyBorder="0" applyAlignment="0" applyProtection="0"/>
    <xf numFmtId="183" fontId="36" fillId="0" borderId="0" applyFont="0" applyFill="0" applyBorder="0" applyAlignment="0" applyProtection="0"/>
    <xf numFmtId="0" fontId="26" fillId="0" borderId="0"/>
    <xf numFmtId="274" fontId="41"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12" fontId="36" fillId="0" borderId="0" applyFont="0" applyFill="0" applyBorder="0" applyAlignment="0" applyProtection="0"/>
    <xf numFmtId="182" fontId="36" fillId="0" borderId="0" applyFont="0" applyFill="0" applyBorder="0" applyAlignment="0" applyProtection="0"/>
    <xf numFmtId="215" fontId="36"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166" fontId="36" fillId="0" borderId="0" applyFont="0" applyFill="0" applyBorder="0" applyAlignment="0" applyProtection="0"/>
    <xf numFmtId="216" fontId="21"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182" fontId="36" fillId="0" borderId="0" applyFont="0" applyFill="0" applyBorder="0" applyAlignment="0" applyProtection="0"/>
    <xf numFmtId="174" fontId="40" fillId="0" borderId="0" applyFont="0" applyFill="0" applyBorder="0" applyAlignment="0" applyProtection="0"/>
    <xf numFmtId="217" fontId="36" fillId="0" borderId="0" applyFont="0" applyFill="0" applyBorder="0" applyAlignment="0" applyProtection="0"/>
    <xf numFmtId="182" fontId="36" fillId="0" borderId="0" applyFont="0" applyFill="0" applyBorder="0" applyAlignment="0" applyProtection="0"/>
    <xf numFmtId="217" fontId="36" fillId="0" borderId="0" applyFont="0" applyFill="0" applyBorder="0" applyAlignment="0" applyProtection="0"/>
    <xf numFmtId="218" fontId="16" fillId="0" borderId="0" applyFont="0" applyFill="0" applyBorder="0" applyAlignment="0" applyProtection="0"/>
    <xf numFmtId="186" fontId="40" fillId="0" borderId="0" applyFont="0" applyFill="0" applyBorder="0" applyAlignment="0" applyProtection="0"/>
    <xf numFmtId="217" fontId="36" fillId="0" borderId="0" applyFont="0" applyFill="0" applyBorder="0" applyAlignment="0" applyProtection="0"/>
    <xf numFmtId="174" fontId="40" fillId="0" borderId="0" applyFont="0" applyFill="0" applyBorder="0" applyAlignment="0" applyProtection="0"/>
    <xf numFmtId="219" fontId="41" fillId="0" borderId="0" applyFont="0" applyFill="0" applyBorder="0" applyAlignment="0" applyProtection="0"/>
    <xf numFmtId="210"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210" fontId="36"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170" fontId="27"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82"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209" fontId="36" fillId="0" borderId="0" applyFont="0" applyFill="0" applyBorder="0" applyAlignment="0" applyProtection="0"/>
    <xf numFmtId="210" fontId="36"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2" fontId="36" fillId="0" borderId="0" applyFont="0" applyFill="0" applyBorder="0" applyAlignment="0" applyProtection="0"/>
    <xf numFmtId="209" fontId="36" fillId="0" borderId="0" applyFont="0" applyFill="0" applyBorder="0" applyAlignment="0" applyProtection="0"/>
    <xf numFmtId="211" fontId="36" fillId="0" borderId="0" applyFont="0" applyFill="0" applyBorder="0" applyAlignment="0" applyProtection="0"/>
    <xf numFmtId="166" fontId="36" fillId="0" borderId="0" applyFont="0" applyFill="0" applyBorder="0" applyAlignment="0" applyProtection="0"/>
    <xf numFmtId="182" fontId="21" fillId="0" borderId="0" applyFont="0" applyFill="0" applyBorder="0" applyAlignment="0" applyProtection="0"/>
    <xf numFmtId="166" fontId="36" fillId="0" borderId="0" applyFont="0" applyFill="0" applyBorder="0" applyAlignment="0" applyProtection="0"/>
    <xf numFmtId="182" fontId="21"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209" fontId="36" fillId="0" borderId="0" applyFont="0" applyFill="0" applyBorder="0" applyAlignment="0" applyProtection="0"/>
    <xf numFmtId="212" fontId="36" fillId="0" borderId="0" applyFont="0" applyFill="0" applyBorder="0" applyAlignment="0" applyProtection="0"/>
    <xf numFmtId="210" fontId="36" fillId="0" borderId="0" applyFont="0" applyFill="0" applyBorder="0" applyAlignment="0" applyProtection="0"/>
    <xf numFmtId="213" fontId="36" fillId="0" borderId="0" applyFont="0" applyFill="0" applyBorder="0" applyAlignment="0" applyProtection="0"/>
    <xf numFmtId="214" fontId="36" fillId="0" borderId="0" applyFont="0" applyFill="0" applyBorder="0" applyAlignment="0" applyProtection="0"/>
    <xf numFmtId="166" fontId="36" fillId="0" borderId="0" applyFont="0" applyFill="0" applyBorder="0" applyAlignment="0" applyProtection="0"/>
    <xf numFmtId="213" fontId="36" fillId="0" borderId="0" applyFont="0" applyFill="0" applyBorder="0" applyAlignment="0" applyProtection="0"/>
    <xf numFmtId="209" fontId="3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166" fontId="36" fillId="0" borderId="0" applyFont="0" applyFill="0" applyBorder="0" applyAlignment="0" applyProtection="0"/>
    <xf numFmtId="210" fontId="36" fillId="0" borderId="0" applyFont="0" applyFill="0" applyBorder="0" applyAlignment="0" applyProtection="0"/>
    <xf numFmtId="166" fontId="36" fillId="0" borderId="0" applyFont="0" applyFill="0" applyBorder="0" applyAlignment="0" applyProtection="0"/>
    <xf numFmtId="182" fontId="36"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14" fontId="178" fillId="0" borderId="0"/>
    <xf numFmtId="14" fontId="178" fillId="0" borderId="0"/>
    <xf numFmtId="0" fontId="179" fillId="0" borderId="0"/>
    <xf numFmtId="0" fontId="140" fillId="0" borderId="0"/>
    <xf numFmtId="40" fontId="180" fillId="0" borderId="0" applyBorder="0">
      <alignment horizontal="right"/>
    </xf>
    <xf numFmtId="0" fontId="181" fillId="0" borderId="0"/>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178" fontId="182" fillId="0" borderId="14">
      <alignment horizontal="right" vertical="center"/>
    </xf>
    <xf numFmtId="178" fontId="182" fillId="0" borderId="14">
      <alignment horizontal="right" vertical="center"/>
    </xf>
    <xf numFmtId="198" fontId="63" fillId="0" borderId="14">
      <alignment horizontal="right" vertical="center"/>
    </xf>
    <xf numFmtId="198" fontId="63"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6" fontId="41" fillId="0" borderId="45">
      <alignment horizontal="right" vertical="center"/>
    </xf>
    <xf numFmtId="276" fontId="41" fillId="0" borderId="45">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275" fontId="41" fillId="0" borderId="14">
      <alignment horizontal="right" vertical="center"/>
    </xf>
    <xf numFmtId="275" fontId="41" fillId="0" borderId="14">
      <alignment horizontal="right" vertical="center"/>
    </xf>
    <xf numFmtId="276" fontId="41" fillId="0" borderId="45">
      <alignment horizontal="right" vertical="center"/>
    </xf>
    <xf numFmtId="276" fontId="41" fillId="0" borderId="45">
      <alignment horizontal="right" vertical="center"/>
    </xf>
    <xf numFmtId="179" fontId="26" fillId="0" borderId="14">
      <alignment horizontal="right" vertical="center"/>
    </xf>
    <xf numFmtId="179" fontId="26"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79" fontId="26" fillId="0" borderId="14">
      <alignment horizontal="right" vertical="center"/>
    </xf>
    <xf numFmtId="179" fontId="26" fillId="0" borderId="14">
      <alignment horizontal="right" vertical="center"/>
    </xf>
    <xf numFmtId="200" fontId="22" fillId="0" borderId="14">
      <alignment horizontal="right" vertical="center"/>
    </xf>
    <xf numFmtId="200" fontId="22" fillId="0" borderId="14">
      <alignment horizontal="right" vertical="center"/>
    </xf>
    <xf numFmtId="277" fontId="22" fillId="0" borderId="14">
      <alignment horizontal="right" vertical="center"/>
    </xf>
    <xf numFmtId="277" fontId="22" fillId="0" borderId="14">
      <alignment horizontal="right" vertical="center"/>
    </xf>
    <xf numFmtId="278" fontId="36" fillId="0" borderId="14">
      <alignment horizontal="right" vertical="center"/>
    </xf>
    <xf numFmtId="278" fontId="36" fillId="0" borderId="14">
      <alignment horizontal="right" vertical="center"/>
    </xf>
    <xf numFmtId="279" fontId="22" fillId="0" borderId="14">
      <alignment horizontal="right" vertical="center"/>
    </xf>
    <xf numFmtId="279" fontId="22" fillId="0" borderId="14">
      <alignment horizontal="right" vertical="center"/>
    </xf>
    <xf numFmtId="279" fontId="22" fillId="0" borderId="14">
      <alignment horizontal="right" vertical="center"/>
    </xf>
    <xf numFmtId="279" fontId="22" fillId="0" borderId="14">
      <alignment horizontal="right" vertical="center"/>
    </xf>
    <xf numFmtId="277" fontId="22" fillId="0" borderId="14">
      <alignment horizontal="right" vertical="center"/>
    </xf>
    <xf numFmtId="277" fontId="22" fillId="0" borderId="14">
      <alignment horizontal="right" vertical="center"/>
    </xf>
    <xf numFmtId="179" fontId="26" fillId="0" borderId="14">
      <alignment horizontal="right" vertical="center"/>
    </xf>
    <xf numFmtId="179" fontId="26" fillId="0" borderId="14">
      <alignment horizontal="right" vertical="center"/>
    </xf>
    <xf numFmtId="200" fontId="22" fillId="0" borderId="14">
      <alignment horizontal="right" vertical="center"/>
    </xf>
    <xf numFmtId="200" fontId="22" fillId="0" borderId="14">
      <alignment horizontal="right" vertical="center"/>
    </xf>
    <xf numFmtId="179" fontId="26" fillId="0" borderId="14">
      <alignment horizontal="right" vertical="center"/>
    </xf>
    <xf numFmtId="179" fontId="26"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280" fontId="21" fillId="0" borderId="14">
      <alignment horizontal="right" vertical="center"/>
    </xf>
    <xf numFmtId="280" fontId="21" fillId="0" borderId="14">
      <alignment horizontal="right" vertical="center"/>
    </xf>
    <xf numFmtId="179" fontId="26" fillId="0" borderId="14">
      <alignment horizontal="right" vertical="center"/>
    </xf>
    <xf numFmtId="179" fontId="26" fillId="0" borderId="14">
      <alignment horizontal="right" vertical="center"/>
    </xf>
    <xf numFmtId="276" fontId="41" fillId="0" borderId="45">
      <alignment horizontal="right" vertical="center"/>
    </xf>
    <xf numFmtId="276" fontId="41" fillId="0" borderId="45">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6" fontId="41" fillId="0" borderId="45">
      <alignment horizontal="right" vertical="center"/>
    </xf>
    <xf numFmtId="276" fontId="41" fillId="0" borderId="45">
      <alignment horizontal="right" vertical="center"/>
    </xf>
    <xf numFmtId="277" fontId="22" fillId="0" borderId="14">
      <alignment horizontal="right" vertical="center"/>
    </xf>
    <xf numFmtId="277" fontId="22" fillId="0" borderId="14">
      <alignment horizontal="right" vertical="center"/>
    </xf>
    <xf numFmtId="278" fontId="36" fillId="0" borderId="14">
      <alignment horizontal="right" vertical="center"/>
    </xf>
    <xf numFmtId="278" fontId="36" fillId="0" borderId="14">
      <alignment horizontal="right" vertical="center"/>
    </xf>
    <xf numFmtId="277" fontId="22" fillId="0" borderId="14">
      <alignment horizontal="right" vertical="center"/>
    </xf>
    <xf numFmtId="277" fontId="22" fillId="0" borderId="14">
      <alignment horizontal="right" vertical="center"/>
    </xf>
    <xf numFmtId="279" fontId="22" fillId="0" borderId="14">
      <alignment horizontal="right" vertical="center"/>
    </xf>
    <xf numFmtId="279" fontId="22"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7" fontId="22" fillId="0" borderId="14">
      <alignment horizontal="right" vertical="center"/>
    </xf>
    <xf numFmtId="277" fontId="22" fillId="0" borderId="14">
      <alignment horizontal="right" vertical="center"/>
    </xf>
    <xf numFmtId="281" fontId="183" fillId="2" borderId="46" applyFont="0" applyFill="0" applyBorder="0"/>
    <xf numFmtId="277" fontId="22" fillId="0" borderId="14">
      <alignment horizontal="right" vertical="center"/>
    </xf>
    <xf numFmtId="277" fontId="22" fillId="0" borderId="14">
      <alignment horizontal="right" vertical="center"/>
    </xf>
    <xf numFmtId="276" fontId="41" fillId="0" borderId="45">
      <alignment horizontal="right" vertical="center"/>
    </xf>
    <xf numFmtId="276" fontId="41" fillId="0" borderId="45">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16" fontId="41" fillId="0" borderId="14">
      <alignment horizontal="right" vertical="center"/>
    </xf>
    <xf numFmtId="216" fontId="41" fillId="0" borderId="14">
      <alignment horizontal="right" vertical="center"/>
    </xf>
    <xf numFmtId="281" fontId="183" fillId="2" borderId="46" applyFont="0" applyFill="0" applyBorder="0"/>
    <xf numFmtId="282" fontId="16" fillId="0" borderId="14">
      <alignment horizontal="right" vertical="center"/>
    </xf>
    <xf numFmtId="282" fontId="16"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16" fontId="41" fillId="0" borderId="14">
      <alignment horizontal="right" vertical="center"/>
    </xf>
    <xf numFmtId="216" fontId="41" fillId="0" borderId="14">
      <alignment horizontal="right" vertical="center"/>
    </xf>
    <xf numFmtId="200" fontId="22" fillId="0" borderId="14">
      <alignment horizontal="right" vertical="center"/>
    </xf>
    <xf numFmtId="200" fontId="22" fillId="0" borderId="14">
      <alignment horizontal="right" vertical="center"/>
    </xf>
    <xf numFmtId="276" fontId="41" fillId="0" borderId="45">
      <alignment horizontal="right" vertical="center"/>
    </xf>
    <xf numFmtId="276" fontId="41" fillId="0" borderId="45">
      <alignment horizontal="right" vertical="center"/>
    </xf>
    <xf numFmtId="277" fontId="22" fillId="0" borderId="14">
      <alignment horizontal="right" vertical="center"/>
    </xf>
    <xf numFmtId="277" fontId="22" fillId="0" borderId="14">
      <alignment horizontal="right" vertical="center"/>
    </xf>
    <xf numFmtId="278" fontId="36" fillId="0" borderId="14">
      <alignment horizontal="right" vertical="center"/>
    </xf>
    <xf numFmtId="278" fontId="36" fillId="0" borderId="14">
      <alignment horizontal="right" vertical="center"/>
    </xf>
    <xf numFmtId="277" fontId="22" fillId="0" borderId="14">
      <alignment horizontal="right" vertical="center"/>
    </xf>
    <xf numFmtId="277" fontId="22" fillId="0" borderId="14">
      <alignment horizontal="right" vertical="center"/>
    </xf>
    <xf numFmtId="275" fontId="41" fillId="0" borderId="14">
      <alignment horizontal="right" vertical="center"/>
    </xf>
    <xf numFmtId="275" fontId="41" fillId="0" borderId="14">
      <alignment horizontal="right" vertical="center"/>
    </xf>
    <xf numFmtId="200" fontId="22" fillId="0" borderId="14">
      <alignment horizontal="right" vertical="center"/>
    </xf>
    <xf numFmtId="200" fontId="22" fillId="0" borderId="14">
      <alignment horizontal="right" vertical="center"/>
    </xf>
    <xf numFmtId="200" fontId="22" fillId="0" borderId="14">
      <alignment horizontal="right" vertical="center"/>
    </xf>
    <xf numFmtId="200" fontId="22" fillId="0" borderId="14">
      <alignment horizontal="right" vertical="center"/>
    </xf>
    <xf numFmtId="283" fontId="21" fillId="0" borderId="14">
      <alignment horizontal="right" vertical="center"/>
    </xf>
    <xf numFmtId="283" fontId="21" fillId="0" borderId="14">
      <alignment horizontal="right" vertical="center"/>
    </xf>
    <xf numFmtId="276" fontId="41" fillId="0" borderId="45">
      <alignment horizontal="right" vertical="center"/>
    </xf>
    <xf numFmtId="276" fontId="41" fillId="0" borderId="45">
      <alignment horizontal="right" vertical="center"/>
    </xf>
    <xf numFmtId="284" fontId="22" fillId="0" borderId="14">
      <alignment horizontal="right" vertical="center"/>
    </xf>
    <xf numFmtId="284" fontId="22"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277" fontId="22" fillId="0" borderId="14">
      <alignment horizontal="right" vertical="center"/>
    </xf>
    <xf numFmtId="277" fontId="22" fillId="0" borderId="14">
      <alignment horizontal="right" vertical="center"/>
    </xf>
    <xf numFmtId="279" fontId="22" fillId="0" borderId="14">
      <alignment horizontal="right" vertical="center"/>
    </xf>
    <xf numFmtId="279" fontId="22" fillId="0" borderId="14">
      <alignment horizontal="right" vertical="center"/>
    </xf>
    <xf numFmtId="202" fontId="22" fillId="0" borderId="14">
      <alignment horizontal="right" vertical="center"/>
    </xf>
    <xf numFmtId="202" fontId="22"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281" fontId="183" fillId="2" borderId="46" applyFont="0" applyFill="0" applyBorder="0"/>
    <xf numFmtId="277" fontId="22" fillId="0" borderId="14">
      <alignment horizontal="right" vertical="center"/>
    </xf>
    <xf numFmtId="277" fontId="22"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7" fontId="22" fillId="0" borderId="14">
      <alignment horizontal="right" vertical="center"/>
    </xf>
    <xf numFmtId="277" fontId="22"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285" fontId="63" fillId="0" borderId="14">
      <alignment horizontal="right" vertical="center"/>
    </xf>
    <xf numFmtId="285" fontId="63" fillId="0" borderId="14">
      <alignment horizontal="right" vertical="center"/>
    </xf>
    <xf numFmtId="277" fontId="22" fillId="0" borderId="14">
      <alignment horizontal="right" vertical="center"/>
    </xf>
    <xf numFmtId="277" fontId="22" fillId="0" borderId="14">
      <alignment horizontal="right" vertical="center"/>
    </xf>
    <xf numFmtId="281" fontId="183" fillId="2" borderId="46" applyFont="0" applyFill="0" applyBorder="0"/>
    <xf numFmtId="281" fontId="183" fillId="2" borderId="46" applyFont="0" applyFill="0" applyBorder="0"/>
    <xf numFmtId="201" fontId="41" fillId="0" borderId="14">
      <alignment horizontal="right" vertical="center"/>
    </xf>
    <xf numFmtId="201" fontId="41" fillId="0" borderId="14">
      <alignment horizontal="right" vertical="center"/>
    </xf>
    <xf numFmtId="179" fontId="26" fillId="0" borderId="14">
      <alignment horizontal="right" vertical="center"/>
    </xf>
    <xf numFmtId="179" fontId="26" fillId="0" borderId="14">
      <alignment horizontal="right" vertical="center"/>
    </xf>
    <xf numFmtId="198" fontId="63" fillId="0" borderId="14">
      <alignment horizontal="right" vertical="center"/>
    </xf>
    <xf numFmtId="198" fontId="63" fillId="0" borderId="14">
      <alignment horizontal="right" vertical="center"/>
    </xf>
    <xf numFmtId="277" fontId="22" fillId="0" borderId="14">
      <alignment horizontal="right" vertical="center"/>
    </xf>
    <xf numFmtId="277" fontId="22"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198" fontId="63" fillId="0" borderId="14">
      <alignment horizontal="right" vertical="center"/>
    </xf>
    <xf numFmtId="275" fontId="41" fillId="0" borderId="14">
      <alignment horizontal="right" vertical="center"/>
    </xf>
    <xf numFmtId="275" fontId="41" fillId="0" borderId="14">
      <alignment horizontal="right" vertical="center"/>
    </xf>
    <xf numFmtId="281" fontId="183" fillId="2" borderId="46" applyFont="0" applyFill="0" applyBorder="0"/>
    <xf numFmtId="265" fontId="22" fillId="0" borderId="14">
      <alignment horizontal="right" vertical="center"/>
    </xf>
    <xf numFmtId="265" fontId="22" fillId="0" borderId="14">
      <alignment horizontal="right" vertical="center"/>
    </xf>
    <xf numFmtId="265" fontId="22" fillId="0" borderId="14">
      <alignment horizontal="right" vertical="center"/>
    </xf>
    <xf numFmtId="265" fontId="22" fillId="0" borderId="14">
      <alignment horizontal="right" vertical="center"/>
    </xf>
    <xf numFmtId="265" fontId="22" fillId="0" borderId="14">
      <alignment horizontal="right" vertical="center"/>
    </xf>
    <xf numFmtId="265" fontId="22" fillId="0" borderId="14">
      <alignment horizontal="right" vertical="center"/>
    </xf>
    <xf numFmtId="265" fontId="22" fillId="0" borderId="14">
      <alignment horizontal="right" vertical="center"/>
    </xf>
    <xf numFmtId="265" fontId="22" fillId="0" borderId="14">
      <alignment horizontal="right" vertical="center"/>
    </xf>
    <xf numFmtId="275" fontId="41" fillId="0" borderId="14">
      <alignment horizontal="right" vertical="center"/>
    </xf>
    <xf numFmtId="275" fontId="41" fillId="0" borderId="14">
      <alignment horizontal="right" vertical="center"/>
    </xf>
    <xf numFmtId="265" fontId="22" fillId="0" borderId="14">
      <alignment horizontal="right" vertical="center"/>
    </xf>
    <xf numFmtId="265" fontId="22" fillId="0" borderId="14">
      <alignment horizontal="right" vertical="center"/>
    </xf>
    <xf numFmtId="286" fontId="22" fillId="0" borderId="45">
      <alignment horizontal="right" vertical="center"/>
    </xf>
    <xf numFmtId="286" fontId="22" fillId="0" borderId="45">
      <alignment horizontal="right" vertical="center"/>
    </xf>
    <xf numFmtId="286" fontId="22" fillId="0" borderId="45">
      <alignment horizontal="right" vertical="center"/>
    </xf>
    <xf numFmtId="286" fontId="22" fillId="0" borderId="45">
      <alignment horizontal="right" vertical="center"/>
    </xf>
    <xf numFmtId="286" fontId="22" fillId="0" borderId="45">
      <alignment horizontal="right" vertical="center"/>
    </xf>
    <xf numFmtId="286" fontId="22" fillId="0" borderId="45">
      <alignment horizontal="right" vertical="center"/>
    </xf>
    <xf numFmtId="286" fontId="22" fillId="0" borderId="45">
      <alignment horizontal="right" vertical="center"/>
    </xf>
    <xf numFmtId="286" fontId="22" fillId="0" borderId="45">
      <alignment horizontal="right" vertical="center"/>
    </xf>
    <xf numFmtId="286" fontId="22" fillId="0" borderId="45">
      <alignment horizontal="right" vertical="center"/>
    </xf>
    <xf numFmtId="286" fontId="22" fillId="0" borderId="45">
      <alignment horizontal="right" vertical="center"/>
    </xf>
    <xf numFmtId="178" fontId="182" fillId="0" borderId="14">
      <alignment horizontal="right" vertical="center"/>
    </xf>
    <xf numFmtId="178" fontId="182" fillId="0" borderId="14">
      <alignment horizontal="right" vertical="center"/>
    </xf>
    <xf numFmtId="275" fontId="41" fillId="0" borderId="14">
      <alignment horizontal="right" vertical="center"/>
    </xf>
    <xf numFmtId="275" fontId="41" fillId="0" borderId="14">
      <alignment horizontal="right" vertical="center"/>
    </xf>
    <xf numFmtId="202" fontId="22" fillId="0" borderId="14">
      <alignment horizontal="right" vertical="center"/>
    </xf>
    <xf numFmtId="202" fontId="22" fillId="0" borderId="14">
      <alignment horizontal="right" vertical="center"/>
    </xf>
    <xf numFmtId="179" fontId="26" fillId="0" borderId="14">
      <alignment horizontal="right" vertical="center"/>
    </xf>
    <xf numFmtId="179" fontId="26"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275" fontId="41" fillId="0" borderId="14">
      <alignment horizontal="right" vertical="center"/>
    </xf>
    <xf numFmtId="179" fontId="26" fillId="0" borderId="14">
      <alignment horizontal="right" vertical="center"/>
    </xf>
    <xf numFmtId="179" fontId="26" fillId="0" borderId="14">
      <alignment horizontal="right" vertical="center"/>
    </xf>
    <xf numFmtId="275" fontId="41" fillId="0" borderId="14">
      <alignment horizontal="right" vertical="center"/>
    </xf>
    <xf numFmtId="275" fontId="41" fillId="0" borderId="14">
      <alignment horizontal="right" vertical="center"/>
    </xf>
    <xf numFmtId="277" fontId="22" fillId="0" borderId="14">
      <alignment horizontal="right" vertical="center"/>
    </xf>
    <xf numFmtId="277" fontId="22" fillId="0" borderId="14">
      <alignment horizontal="right" vertical="center"/>
    </xf>
    <xf numFmtId="275" fontId="41" fillId="0" borderId="14">
      <alignment horizontal="right" vertical="center"/>
    </xf>
    <xf numFmtId="275" fontId="41" fillId="0" borderId="14">
      <alignment horizontal="right" vertical="center"/>
    </xf>
    <xf numFmtId="276" fontId="41" fillId="0" borderId="45">
      <alignment horizontal="right" vertical="center"/>
    </xf>
    <xf numFmtId="276" fontId="41" fillId="0" borderId="45">
      <alignment horizontal="right" vertical="center"/>
    </xf>
    <xf numFmtId="276" fontId="41" fillId="0" borderId="45">
      <alignment horizontal="right" vertical="center"/>
    </xf>
    <xf numFmtId="276" fontId="41" fillId="0" borderId="45">
      <alignment horizontal="right" vertical="center"/>
    </xf>
    <xf numFmtId="276" fontId="41" fillId="0" borderId="45">
      <alignment horizontal="right" vertical="center"/>
    </xf>
    <xf numFmtId="276" fontId="41" fillId="0" borderId="45">
      <alignment horizontal="right" vertical="center"/>
    </xf>
    <xf numFmtId="276" fontId="41" fillId="0" borderId="45">
      <alignment horizontal="right" vertical="center"/>
    </xf>
    <xf numFmtId="276" fontId="41" fillId="0" borderId="45">
      <alignment horizontal="right" vertical="center"/>
    </xf>
    <xf numFmtId="276" fontId="41" fillId="0" borderId="45">
      <alignment horizontal="right" vertical="center"/>
    </xf>
    <xf numFmtId="276" fontId="41" fillId="0" borderId="45">
      <alignment horizontal="right" vertical="center"/>
    </xf>
    <xf numFmtId="275" fontId="41" fillId="0" borderId="14">
      <alignment horizontal="right" vertical="center"/>
    </xf>
    <xf numFmtId="275" fontId="41" fillId="0" borderId="14">
      <alignment horizontal="right" vertical="center"/>
    </xf>
    <xf numFmtId="201" fontId="41" fillId="0" borderId="14">
      <alignment horizontal="right" vertical="center"/>
    </xf>
    <xf numFmtId="201" fontId="41" fillId="0" borderId="14">
      <alignment horizontal="right" vertical="center"/>
    </xf>
    <xf numFmtId="287" fontId="184" fillId="0" borderId="14">
      <alignment horizontal="right" vertical="center"/>
    </xf>
    <xf numFmtId="287" fontId="184" fillId="0" borderId="14">
      <alignment horizontal="right" vertical="center"/>
    </xf>
    <xf numFmtId="49" fontId="25" fillId="0" borderId="0" applyFill="0" applyBorder="0" applyProtection="0">
      <alignment horizontal="center" vertical="center" wrapText="1" shrinkToFit="1"/>
    </xf>
    <xf numFmtId="49" fontId="38" fillId="0" borderId="0" applyFill="0" applyBorder="0" applyAlignment="0"/>
    <xf numFmtId="288" fontId="16" fillId="0" borderId="0" applyFill="0" applyBorder="0" applyAlignment="0"/>
    <xf numFmtId="289" fontId="16" fillId="0" borderId="0" applyFill="0" applyBorder="0" applyAlignment="0"/>
    <xf numFmtId="49" fontId="25" fillId="0" borderId="0" applyFill="0" applyBorder="0" applyProtection="0">
      <alignment horizontal="center" vertical="center" wrapText="1" shrinkToFit="1"/>
    </xf>
    <xf numFmtId="183" fontId="41" fillId="0" borderId="14">
      <alignment horizontal="center"/>
    </xf>
    <xf numFmtId="183" fontId="41" fillId="0" borderId="14">
      <alignment horizontal="center"/>
    </xf>
    <xf numFmtId="290" fontId="185" fillId="0" borderId="0" applyNumberFormat="0" applyFont="0" applyFill="0" applyBorder="0" applyAlignment="0">
      <alignment horizontal="centerContinuous"/>
    </xf>
    <xf numFmtId="262" fontId="186" fillId="0" borderId="0">
      <alignment horizontal="center"/>
      <protection locked="0"/>
    </xf>
    <xf numFmtId="0" fontId="22" fillId="0" borderId="47"/>
    <xf numFmtId="0" fontId="41" fillId="0" borderId="0" applyNumberFormat="0" applyFill="0" applyBorder="0" applyAlignment="0" applyProtection="0"/>
    <xf numFmtId="0" fontId="16" fillId="0" borderId="0" applyNumberFormat="0" applyFill="0" applyBorder="0" applyAlignment="0" applyProtection="0"/>
    <xf numFmtId="0" fontId="160" fillId="0" borderId="0" applyNumberFormat="0" applyFill="0" applyBorder="0" applyAlignment="0" applyProtection="0"/>
    <xf numFmtId="0" fontId="27" fillId="0" borderId="13" applyNumberFormat="0" applyBorder="0" applyAlignment="0"/>
    <xf numFmtId="0" fontId="187" fillId="0" borderId="16" applyNumberFormat="0" applyBorder="0" applyAlignment="0">
      <alignment horizontal="center"/>
    </xf>
    <xf numFmtId="3" fontId="188" fillId="0" borderId="17" applyNumberFormat="0" applyBorder="0" applyAlignment="0"/>
    <xf numFmtId="0" fontId="189" fillId="0" borderId="13">
      <alignment horizontal="center" vertical="center" wrapText="1"/>
    </xf>
    <xf numFmtId="0" fontId="190" fillId="0" borderId="0" applyNumberFormat="0" applyFill="0" applyBorder="0" applyAlignment="0" applyProtection="0"/>
    <xf numFmtId="40" fontId="116" fillId="0" borderId="0"/>
    <xf numFmtId="0" fontId="76" fillId="41" borderId="23" applyNumberFormat="0" applyAlignment="0" applyProtection="0"/>
    <xf numFmtId="0" fontId="76" fillId="41" borderId="23" applyNumberFormat="0" applyAlignment="0" applyProtection="0"/>
    <xf numFmtId="3" fontId="191" fillId="0" borderId="0" applyNumberFormat="0" applyFill="0" applyBorder="0" applyAlignment="0" applyProtection="0">
      <alignment horizontal="center" wrapText="1"/>
    </xf>
    <xf numFmtId="0" fontId="192" fillId="0" borderId="3" applyBorder="0" applyAlignment="0">
      <alignment horizontal="center" vertical="center"/>
    </xf>
    <xf numFmtId="0" fontId="192" fillId="0" borderId="3" applyBorder="0" applyAlignment="0">
      <alignment horizontal="center" vertical="center"/>
    </xf>
    <xf numFmtId="0" fontId="193" fillId="0" borderId="0" applyNumberFormat="0" applyFill="0" applyBorder="0" applyAlignment="0" applyProtection="0">
      <alignment horizontal="centerContinuous"/>
    </xf>
    <xf numFmtId="0" fontId="117" fillId="0" borderId="48" applyNumberFormat="0" applyFill="0" applyBorder="0" applyAlignment="0" applyProtection="0">
      <alignment horizontal="center" vertical="center" wrapText="1"/>
    </xf>
    <xf numFmtId="0" fontId="190" fillId="0" borderId="0" applyNumberFormat="0" applyFill="0" applyBorder="0" applyAlignment="0" applyProtection="0"/>
    <xf numFmtId="0" fontId="190" fillId="0" borderId="0" applyNumberFormat="0" applyFill="0" applyBorder="0" applyAlignment="0" applyProtection="0"/>
    <xf numFmtId="0" fontId="194" fillId="0" borderId="49" applyNumberFormat="0" applyFill="0" applyAlignment="0" applyProtection="0"/>
    <xf numFmtId="0" fontId="194" fillId="0" borderId="49" applyNumberFormat="0" applyFill="0" applyAlignment="0" applyProtection="0"/>
    <xf numFmtId="0" fontId="195" fillId="0" borderId="50" applyNumberFormat="0" applyBorder="0" applyAlignment="0">
      <alignment vertical="center"/>
    </xf>
    <xf numFmtId="0" fontId="195" fillId="0" borderId="50" applyNumberFormat="0" applyBorder="0" applyAlignment="0">
      <alignment vertical="center"/>
    </xf>
    <xf numFmtId="0" fontId="115" fillId="9" borderId="0" applyNumberFormat="0" applyBorder="0" applyAlignment="0" applyProtection="0"/>
    <xf numFmtId="0" fontId="16" fillId="0" borderId="22" applyNumberFormat="0" applyFont="0" applyFill="0" applyAlignment="0" applyProtection="0"/>
    <xf numFmtId="0" fontId="194" fillId="0" borderId="49" applyNumberFormat="0" applyFill="0" applyAlignment="0" applyProtection="0"/>
    <xf numFmtId="0" fontId="194" fillId="0" borderId="49" applyNumberFormat="0" applyFill="0" applyAlignment="0" applyProtection="0"/>
    <xf numFmtId="0" fontId="16" fillId="0" borderId="51" applyNumberFormat="0" applyFill="0" applyAlignment="0" applyProtection="0"/>
    <xf numFmtId="0" fontId="141" fillId="0" borderId="52" applyNumberFormat="0" applyAlignment="0">
      <alignment horizontal="center"/>
    </xf>
    <xf numFmtId="0" fontId="143" fillId="49" borderId="0" applyNumberFormat="0" applyBorder="0" applyAlignment="0" applyProtection="0"/>
    <xf numFmtId="0" fontId="196" fillId="0" borderId="53">
      <alignment horizontal="center"/>
    </xf>
    <xf numFmtId="3" fontId="197" fillId="0" borderId="0" applyFill="0">
      <alignment vertical="center"/>
    </xf>
    <xf numFmtId="164" fontId="16" fillId="0" borderId="0" applyFont="0" applyFill="0" applyBorder="0" applyAlignment="0" applyProtection="0"/>
    <xf numFmtId="190" fontId="16" fillId="0" borderId="0" applyFont="0" applyFill="0" applyBorder="0" applyAlignment="0" applyProtection="0"/>
    <xf numFmtId="170" fontId="198" fillId="0" borderId="54" applyNumberFormat="0" applyFont="0" applyAlignment="0">
      <alignment horizontal="centerContinuous"/>
    </xf>
    <xf numFmtId="253" fontId="129" fillId="0" borderId="0" applyFont="0" applyFill="0" applyBorder="0" applyAlignment="0" applyProtection="0"/>
    <xf numFmtId="291" fontId="22" fillId="0" borderId="0" applyFont="0" applyFill="0" applyBorder="0" applyAlignment="0" applyProtection="0"/>
    <xf numFmtId="292" fontId="22" fillId="0" borderId="0" applyFont="0" applyFill="0" applyBorder="0" applyAlignment="0" applyProtection="0"/>
    <xf numFmtId="0" fontId="199" fillId="0" borderId="0" applyNumberFormat="0" applyFill="0" applyBorder="0" applyAlignment="0" applyProtection="0"/>
    <xf numFmtId="0" fontId="104" fillId="0" borderId="0" applyNumberFormat="0" applyFill="0" applyBorder="0" applyAlignment="0" applyProtection="0"/>
    <xf numFmtId="0" fontId="122" fillId="0" borderId="55">
      <alignment horizontal="center"/>
    </xf>
    <xf numFmtId="289" fontId="41" fillId="0" borderId="0"/>
    <xf numFmtId="201" fontId="41" fillId="0" borderId="1"/>
    <xf numFmtId="201" fontId="41" fillId="0" borderId="1"/>
    <xf numFmtId="0" fontId="200" fillId="0" borderId="0"/>
    <xf numFmtId="0" fontId="39" fillId="0" borderId="0"/>
    <xf numFmtId="0" fontId="39" fillId="0" borderId="0"/>
    <xf numFmtId="0" fontId="201" fillId="0" borderId="0"/>
    <xf numFmtId="3" fontId="41" fillId="0" borderId="0" applyNumberFormat="0" applyBorder="0" applyAlignment="0" applyProtection="0">
      <alignment horizontal="centerContinuous"/>
      <protection locked="0"/>
    </xf>
    <xf numFmtId="3" fontId="202" fillId="0" borderId="0">
      <protection locked="0"/>
    </xf>
    <xf numFmtId="0" fontId="39" fillId="0" borderId="0"/>
    <xf numFmtId="0" fontId="39" fillId="0" borderId="0"/>
    <xf numFmtId="0" fontId="203" fillId="0" borderId="56" applyFill="0" applyBorder="0" applyAlignment="0">
      <alignment horizontal="center"/>
    </xf>
    <xf numFmtId="216" fontId="204" fillId="67" borderId="3">
      <alignment vertical="top"/>
    </xf>
    <xf numFmtId="216" fontId="204" fillId="67" borderId="3">
      <alignment vertical="top"/>
    </xf>
    <xf numFmtId="0" fontId="205" fillId="68" borderId="1">
      <alignment horizontal="left" vertical="center"/>
    </xf>
    <xf numFmtId="0" fontId="205" fillId="68" borderId="1">
      <alignment horizontal="left" vertical="center"/>
    </xf>
    <xf numFmtId="198" fontId="206" fillId="51" borderId="3"/>
    <xf numFmtId="198" fontId="206" fillId="51" borderId="3"/>
    <xf numFmtId="216" fontId="126" fillId="0" borderId="3">
      <alignment horizontal="left" vertical="top"/>
    </xf>
    <xf numFmtId="216" fontId="126" fillId="0" borderId="3">
      <alignment horizontal="left" vertical="top"/>
    </xf>
    <xf numFmtId="0" fontId="207" fillId="69" borderId="0">
      <alignment horizontal="left" vertical="center"/>
    </xf>
    <xf numFmtId="216" fontId="26" fillId="0" borderId="4">
      <alignment horizontal="left" vertical="top"/>
    </xf>
    <xf numFmtId="0" fontId="208" fillId="0" borderId="4">
      <alignment horizontal="left" vertical="center"/>
    </xf>
    <xf numFmtId="0" fontId="16" fillId="0" borderId="0" applyFont="0" applyFill="0" applyBorder="0" applyAlignment="0" applyProtection="0"/>
    <xf numFmtId="0" fontId="16" fillId="0" borderId="0" applyFont="0" applyFill="0" applyBorder="0" applyAlignment="0" applyProtection="0"/>
    <xf numFmtId="293" fontId="16" fillId="0" borderId="0" applyFont="0" applyFill="0" applyBorder="0" applyAlignment="0" applyProtection="0"/>
    <xf numFmtId="294" fontId="16" fillId="0" borderId="0" applyFont="0" applyFill="0" applyBorder="0" applyAlignment="0" applyProtection="0"/>
    <xf numFmtId="42" fontId="99" fillId="0" borderId="0" applyFont="0" applyFill="0" applyBorder="0" applyAlignment="0" applyProtection="0"/>
    <xf numFmtId="44" fontId="99" fillId="0" borderId="0" applyFont="0" applyFill="0" applyBorder="0" applyAlignment="0" applyProtection="0"/>
    <xf numFmtId="0" fontId="209" fillId="0" borderId="0" applyNumberFormat="0" applyFill="0" applyBorder="0" applyAlignment="0" applyProtection="0"/>
    <xf numFmtId="0" fontId="199" fillId="0" borderId="0" applyNumberFormat="0" applyFill="0" applyBorder="0" applyAlignment="0" applyProtection="0"/>
    <xf numFmtId="0" fontId="210" fillId="0" borderId="0" applyNumberFormat="0" applyFont="0" applyFill="0" applyBorder="0" applyProtection="0">
      <alignment horizontal="center" vertical="center" wrapText="1"/>
    </xf>
    <xf numFmtId="0" fontId="16" fillId="0" borderId="0" applyFont="0" applyFill="0" applyBorder="0" applyAlignment="0" applyProtection="0"/>
    <xf numFmtId="0" fontId="16" fillId="0" borderId="0" applyFont="0" applyFill="0" applyBorder="0" applyAlignment="0" applyProtection="0"/>
    <xf numFmtId="0" fontId="69" fillId="7" borderId="0" applyNumberFormat="0" applyBorder="0" applyAlignment="0" applyProtection="0"/>
    <xf numFmtId="0" fontId="211" fillId="0" borderId="0" applyNumberFormat="0" applyFill="0" applyBorder="0" applyAlignment="0" applyProtection="0"/>
    <xf numFmtId="0" fontId="63" fillId="0" borderId="57" applyFont="0" applyBorder="0" applyAlignment="0">
      <alignment horizontal="center"/>
    </xf>
    <xf numFmtId="164" fontId="22" fillId="0" borderId="0" applyFont="0" applyFill="0" applyBorder="0" applyAlignment="0" applyProtection="0"/>
    <xf numFmtId="178" fontId="31" fillId="0" borderId="0" applyFont="0" applyFill="0" applyBorder="0" applyAlignment="0" applyProtection="0"/>
    <xf numFmtId="179" fontId="31" fillId="0" borderId="0" applyFont="0" applyFill="0" applyBorder="0" applyAlignment="0" applyProtection="0"/>
    <xf numFmtId="0" fontId="31" fillId="0" borderId="0"/>
    <xf numFmtId="0" fontId="212" fillId="0" borderId="0" applyFont="0" applyFill="0" applyBorder="0" applyAlignment="0" applyProtection="0"/>
    <xf numFmtId="0" fontId="212" fillId="0" borderId="0" applyFont="0" applyFill="0" applyBorder="0" applyAlignment="0" applyProtection="0"/>
    <xf numFmtId="0" fontId="86" fillId="0" borderId="0">
      <alignment vertical="center"/>
    </xf>
    <xf numFmtId="40" fontId="16" fillId="0" borderId="0" applyFill="0" applyBorder="0" applyAlignment="0" applyProtection="0"/>
    <xf numFmtId="38" fontId="16" fillId="0" borderId="0" applyFill="0" applyBorder="0" applyAlignment="0" applyProtection="0"/>
    <xf numFmtId="0" fontId="16" fillId="0" borderId="0" applyFill="0" applyBorder="0" applyAlignment="0" applyProtection="0"/>
    <xf numFmtId="0" fontId="16" fillId="0" borderId="0" applyFill="0" applyBorder="0" applyAlignment="0" applyProtection="0"/>
    <xf numFmtId="9" fontId="213" fillId="0" borderId="0" applyBorder="0" applyAlignment="0" applyProtection="0"/>
    <xf numFmtId="0" fontId="214" fillId="0" borderId="0"/>
    <xf numFmtId="0" fontId="215" fillId="0" borderId="19"/>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47" fillId="0" borderId="0" applyFont="0" applyFill="0" applyBorder="0" applyAlignment="0" applyProtection="0"/>
    <xf numFmtId="0" fontId="147" fillId="0" borderId="0" applyFont="0" applyFill="0" applyBorder="0" applyAlignment="0" applyProtection="0"/>
    <xf numFmtId="174" fontId="16" fillId="0" borderId="0" applyFont="0" applyFill="0" applyBorder="0" applyAlignment="0" applyProtection="0"/>
    <xf numFmtId="186" fontId="16" fillId="0" borderId="0" applyFont="0" applyFill="0" applyBorder="0" applyAlignment="0" applyProtection="0"/>
    <xf numFmtId="0" fontId="147" fillId="0" borderId="0"/>
    <xf numFmtId="0" fontId="216" fillId="0" borderId="0"/>
    <xf numFmtId="0" fontId="136" fillId="0" borderId="0"/>
    <xf numFmtId="164" fontId="151" fillId="0" borderId="0" applyFont="0" applyFill="0" applyBorder="0" applyAlignment="0" applyProtection="0"/>
    <xf numFmtId="165" fontId="151" fillId="0" borderId="0" applyFont="0" applyFill="0" applyBorder="0" applyAlignment="0" applyProtection="0"/>
    <xf numFmtId="295" fontId="39" fillId="0" borderId="0" applyFont="0" applyFill="0" applyBorder="0" applyAlignment="0" applyProtection="0"/>
    <xf numFmtId="273" fontId="39" fillId="0" borderId="0" applyFont="0" applyFill="0" applyBorder="0" applyAlignment="0" applyProtection="0"/>
    <xf numFmtId="0" fontId="16" fillId="0" borderId="0"/>
    <xf numFmtId="178" fontId="151" fillId="0" borderId="0" applyFont="0" applyFill="0" applyBorder="0" applyAlignment="0" applyProtection="0"/>
    <xf numFmtId="6" fontId="33" fillId="0" borderId="0" applyFont="0" applyFill="0" applyBorder="0" applyAlignment="0" applyProtection="0"/>
    <xf numFmtId="179" fontId="151" fillId="0" borderId="0" applyFont="0" applyFill="0" applyBorder="0" applyAlignment="0" applyProtection="0"/>
    <xf numFmtId="172" fontId="16" fillId="0" borderId="0" applyFont="0" applyFill="0" applyBorder="0" applyAlignment="0" applyProtection="0"/>
    <xf numFmtId="174" fontId="39" fillId="0" borderId="0" applyFont="0" applyFill="0" applyBorder="0" applyAlignment="0" applyProtection="0"/>
    <xf numFmtId="9" fontId="15" fillId="0" borderId="0" applyFont="0" applyFill="0" applyBorder="0" applyAlignment="0" applyProtection="0"/>
  </cellStyleXfs>
  <cellXfs count="583">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xf numFmtId="0" fontId="1" fillId="0" borderId="1" xfId="0" applyFont="1" applyBorder="1" applyAlignment="1">
      <alignment horizontal="center"/>
    </xf>
    <xf numFmtId="0" fontId="2" fillId="0" borderId="1" xfId="0" applyFont="1" applyBorder="1"/>
    <xf numFmtId="168" fontId="2" fillId="0" borderId="1" xfId="0" applyNumberFormat="1" applyFont="1" applyBorder="1"/>
    <xf numFmtId="2" fontId="2" fillId="0" borderId="1" xfId="0" applyNumberFormat="1" applyFont="1" applyBorder="1"/>
    <xf numFmtId="2" fontId="2" fillId="0" borderId="0" xfId="0" applyNumberFormat="1" applyFont="1" applyBorder="1"/>
    <xf numFmtId="2" fontId="2" fillId="0" borderId="0" xfId="0" applyNumberFormat="1" applyFont="1"/>
    <xf numFmtId="0" fontId="1" fillId="0" borderId="1" xfId="0" applyFont="1" applyFill="1" applyBorder="1" applyAlignment="1">
      <alignment horizontal="center" vertical="center" wrapText="1"/>
    </xf>
    <xf numFmtId="0" fontId="1" fillId="0" borderId="1" xfId="0" applyFont="1" applyBorder="1" applyAlignment="1">
      <alignment horizontal="center" wrapText="1"/>
    </xf>
    <xf numFmtId="4" fontId="2" fillId="0" borderId="1" xfId="0" applyNumberFormat="1" applyFont="1" applyBorder="1" applyAlignment="1">
      <alignment vertical="center"/>
    </xf>
    <xf numFmtId="0" fontId="3" fillId="0" borderId="0" xfId="0" applyFont="1" applyAlignment="1">
      <alignment horizontal="center"/>
    </xf>
    <xf numFmtId="0" fontId="3" fillId="0" borderId="0" xfId="0" applyFont="1" applyAlignment="1">
      <alignment horizontal="left"/>
    </xf>
    <xf numFmtId="0" fontId="0" fillId="0" borderId="0" xfId="0" applyAlignment="1">
      <alignment horizontal="right"/>
    </xf>
    <xf numFmtId="0" fontId="5" fillId="0" borderId="0" xfId="0" applyFont="1"/>
    <xf numFmtId="0" fontId="0" fillId="0" borderId="0" xfId="0" applyAlignment="1">
      <alignment wrapText="1"/>
    </xf>
    <xf numFmtId="0" fontId="7" fillId="0" borderId="1" xfId="0" applyFont="1" applyBorder="1" applyAlignment="1">
      <alignment horizontal="center" vertical="center" wrapText="1"/>
    </xf>
    <xf numFmtId="0" fontId="9" fillId="0" borderId="0" xfId="0" applyFont="1"/>
    <xf numFmtId="0" fontId="7" fillId="0" borderId="1" xfId="0" applyFont="1" applyBorder="1" applyAlignment="1">
      <alignment horizontal="center" wrapText="1"/>
    </xf>
    <xf numFmtId="0" fontId="11" fillId="0" borderId="0" xfId="0" applyFont="1"/>
    <xf numFmtId="0" fontId="11" fillId="0" borderId="0" xfId="0" applyFont="1" applyAlignment="1">
      <alignment horizontal="left" vertical="center"/>
    </xf>
    <xf numFmtId="0" fontId="11" fillId="0" borderId="0" xfId="0" applyFont="1" applyAlignment="1">
      <alignment vertical="center"/>
    </xf>
    <xf numFmtId="0" fontId="7" fillId="0" borderId="0" xfId="0" applyFont="1" applyAlignment="1">
      <alignment horizontal="left"/>
    </xf>
    <xf numFmtId="0" fontId="12" fillId="0" borderId="0" xfId="0" applyFont="1"/>
    <xf numFmtId="0" fontId="11" fillId="0" borderId="0" xfId="0" applyFont="1" applyBorder="1" applyAlignment="1">
      <alignment horizontal="left" vertical="center"/>
    </xf>
    <xf numFmtId="3" fontId="8" fillId="0" borderId="5" xfId="0" applyNumberFormat="1" applyFont="1" applyBorder="1" applyAlignment="1">
      <alignment horizontal="right" vertical="center" wrapText="1"/>
    </xf>
    <xf numFmtId="0" fontId="8" fillId="0" borderId="0" xfId="0" applyFont="1" applyAlignment="1">
      <alignment vertical="center"/>
    </xf>
    <xf numFmtId="3" fontId="11" fillId="0" borderId="0" xfId="0" applyNumberFormat="1" applyFont="1"/>
    <xf numFmtId="0" fontId="3" fillId="70" borderId="60" xfId="0" applyFont="1" applyFill="1" applyBorder="1" applyAlignment="1">
      <alignment horizontal="center" vertical="center" wrapText="1"/>
    </xf>
    <xf numFmtId="0" fontId="3" fillId="70" borderId="58" xfId="0" applyFont="1" applyFill="1" applyBorder="1" applyAlignment="1">
      <alignment horizontal="center" vertical="center" wrapText="1"/>
    </xf>
    <xf numFmtId="0" fontId="3" fillId="70" borderId="58" xfId="0" applyFont="1" applyFill="1" applyBorder="1" applyAlignment="1">
      <alignment vertical="center" wrapText="1"/>
    </xf>
    <xf numFmtId="0" fontId="217" fillId="70" borderId="58" xfId="0" applyFont="1" applyFill="1" applyBorder="1" applyAlignment="1">
      <alignment vertical="center" wrapText="1"/>
    </xf>
    <xf numFmtId="0" fontId="217" fillId="70" borderId="58" xfId="0" applyFont="1" applyFill="1" applyBorder="1" applyAlignment="1">
      <alignment horizontal="center" vertical="center" wrapText="1"/>
    </xf>
    <xf numFmtId="0" fontId="4" fillId="70" borderId="58" xfId="0" applyFont="1" applyFill="1" applyBorder="1" applyAlignment="1">
      <alignment vertical="center" wrapText="1"/>
    </xf>
    <xf numFmtId="0" fontId="3" fillId="70" borderId="61" xfId="0" applyFont="1" applyFill="1" applyBorder="1" applyAlignment="1">
      <alignment horizontal="center" vertical="center" wrapText="1"/>
    </xf>
    <xf numFmtId="0" fontId="3" fillId="70" borderId="61" xfId="0" applyFont="1" applyFill="1" applyBorder="1" applyAlignment="1">
      <alignment vertical="center" wrapText="1"/>
    </xf>
    <xf numFmtId="0" fontId="217" fillId="70" borderId="61" xfId="0" applyFont="1" applyFill="1" applyBorder="1" applyAlignment="1">
      <alignment vertical="center" wrapText="1"/>
    </xf>
    <xf numFmtId="0" fontId="10" fillId="0" borderId="0" xfId="0" applyFont="1" applyAlignment="1">
      <alignment vertical="center"/>
    </xf>
    <xf numFmtId="3" fontId="0" fillId="0" borderId="0" xfId="0" applyNumberFormat="1"/>
    <xf numFmtId="0" fontId="220" fillId="70" borderId="58" xfId="0" applyFont="1" applyFill="1" applyBorder="1" applyAlignment="1">
      <alignment horizontal="center" vertical="center" wrapText="1"/>
    </xf>
    <xf numFmtId="0" fontId="220" fillId="70" borderId="58" xfId="0" applyFont="1" applyFill="1" applyBorder="1" applyAlignment="1">
      <alignment vertical="center" wrapText="1"/>
    </xf>
    <xf numFmtId="0" fontId="222" fillId="0" borderId="0" xfId="0" applyFont="1" applyAlignment="1">
      <alignment vertical="center"/>
    </xf>
    <xf numFmtId="3" fontId="217" fillId="70" borderId="58" xfId="0" applyNumberFormat="1" applyFont="1" applyFill="1" applyBorder="1" applyAlignment="1">
      <alignment vertical="center" wrapText="1"/>
    </xf>
    <xf numFmtId="3" fontId="11" fillId="0" borderId="0" xfId="0" applyNumberFormat="1" applyFont="1" applyAlignment="1">
      <alignment vertical="center"/>
    </xf>
    <xf numFmtId="3" fontId="3" fillId="70" borderId="58" xfId="0" applyNumberFormat="1" applyFont="1" applyFill="1" applyBorder="1" applyAlignment="1">
      <alignment vertical="center" wrapText="1"/>
    </xf>
    <xf numFmtId="3" fontId="221" fillId="70" borderId="58" xfId="0" applyNumberFormat="1" applyFont="1" applyFill="1" applyBorder="1" applyAlignment="1">
      <alignment vertical="center" wrapText="1"/>
    </xf>
    <xf numFmtId="4" fontId="11" fillId="0" borderId="0" xfId="0" applyNumberFormat="1" applyFont="1" applyAlignment="1">
      <alignment vertical="center"/>
    </xf>
    <xf numFmtId="4" fontId="224" fillId="0" borderId="0" xfId="0" applyNumberFormat="1" applyFont="1" applyAlignment="1">
      <alignment vertical="center"/>
    </xf>
    <xf numFmtId="4" fontId="9" fillId="0" borderId="0" xfId="0" applyNumberFormat="1" applyFont="1" applyAlignment="1">
      <alignment vertical="center"/>
    </xf>
    <xf numFmtId="4" fontId="13" fillId="70" borderId="58" xfId="0" applyNumberFormat="1" applyFont="1" applyFill="1" applyBorder="1" applyAlignment="1">
      <alignment horizontal="center" vertical="center" wrapText="1"/>
    </xf>
    <xf numFmtId="4" fontId="13" fillId="70" borderId="58" xfId="0" applyNumberFormat="1" applyFont="1" applyFill="1" applyBorder="1" applyAlignment="1">
      <alignment vertical="center" wrapText="1"/>
    </xf>
    <xf numFmtId="4" fontId="14" fillId="70" borderId="58" xfId="0" applyNumberFormat="1" applyFont="1" applyFill="1" applyBorder="1" applyAlignment="1">
      <alignment horizontal="center" vertical="center" wrapText="1"/>
    </xf>
    <xf numFmtId="4" fontId="14" fillId="70" borderId="58" xfId="0" applyNumberFormat="1" applyFont="1" applyFill="1" applyBorder="1" applyAlignment="1">
      <alignment vertical="center" wrapText="1"/>
    </xf>
    <xf numFmtId="4" fontId="13" fillId="70" borderId="61" xfId="0" applyNumberFormat="1" applyFont="1" applyFill="1" applyBorder="1" applyAlignment="1">
      <alignment horizontal="center" vertical="center" wrapText="1"/>
    </xf>
    <xf numFmtId="4" fontId="13" fillId="70" borderId="61" xfId="0" applyNumberFormat="1" applyFont="1" applyFill="1" applyBorder="1" applyAlignment="1">
      <alignment vertical="center" wrapText="1"/>
    </xf>
    <xf numFmtId="4" fontId="222" fillId="0" borderId="0" xfId="0" applyNumberFormat="1" applyFont="1" applyAlignment="1">
      <alignment vertical="center"/>
    </xf>
    <xf numFmtId="4" fontId="230" fillId="0" borderId="0" xfId="0" applyNumberFormat="1" applyFont="1" applyAlignment="1">
      <alignment vertical="center"/>
    </xf>
    <xf numFmtId="4" fontId="231" fillId="70" borderId="59" xfId="0" applyNumberFormat="1" applyFont="1" applyFill="1" applyBorder="1" applyAlignment="1">
      <alignment horizontal="center" vertical="center" wrapText="1"/>
    </xf>
    <xf numFmtId="4" fontId="235" fillId="0" borderId="0" xfId="0" applyNumberFormat="1" applyFont="1" applyAlignment="1">
      <alignment vertical="center"/>
    </xf>
    <xf numFmtId="4" fontId="239" fillId="0" borderId="0" xfId="0" applyNumberFormat="1" applyFont="1" applyAlignment="1">
      <alignment vertical="center"/>
    </xf>
    <xf numFmtId="4" fontId="243" fillId="0" borderId="0" xfId="0" applyNumberFormat="1" applyFont="1" applyAlignment="1">
      <alignment vertical="center"/>
    </xf>
    <xf numFmtId="4" fontId="248" fillId="0" borderId="0" xfId="0" applyNumberFormat="1" applyFont="1" applyAlignment="1">
      <alignment vertical="center"/>
    </xf>
    <xf numFmtId="4" fontId="229" fillId="70" borderId="58" xfId="0" applyNumberFormat="1" applyFont="1" applyFill="1" applyBorder="1" applyAlignment="1">
      <alignment vertical="center" wrapText="1"/>
    </xf>
    <xf numFmtId="4" fontId="247" fillId="70" borderId="58" xfId="0" applyNumberFormat="1" applyFont="1" applyFill="1" applyBorder="1" applyAlignment="1">
      <alignment vertical="center" wrapText="1"/>
    </xf>
    <xf numFmtId="4" fontId="234" fillId="70" borderId="58" xfId="0" applyNumberFormat="1" applyFont="1" applyFill="1" applyBorder="1" applyAlignment="1">
      <alignment vertical="center" wrapText="1"/>
    </xf>
    <xf numFmtId="4" fontId="252" fillId="70" borderId="58" xfId="0" applyNumberFormat="1" applyFont="1" applyFill="1" applyBorder="1" applyAlignment="1">
      <alignment vertical="center" wrapText="1"/>
    </xf>
    <xf numFmtId="4" fontId="238" fillId="70" borderId="58" xfId="0" applyNumberFormat="1" applyFont="1" applyFill="1" applyBorder="1" applyAlignment="1">
      <alignment vertical="center" wrapText="1"/>
    </xf>
    <xf numFmtId="4" fontId="229" fillId="70" borderId="61" xfId="0" applyNumberFormat="1" applyFont="1" applyFill="1" applyBorder="1" applyAlignment="1">
      <alignment vertical="center" wrapText="1"/>
    </xf>
    <xf numFmtId="4" fontId="247" fillId="70" borderId="61" xfId="0" applyNumberFormat="1" applyFont="1" applyFill="1" applyBorder="1" applyAlignment="1">
      <alignment vertical="center" wrapText="1"/>
    </xf>
    <xf numFmtId="4" fontId="234" fillId="70" borderId="61" xfId="0" applyNumberFormat="1" applyFont="1" applyFill="1" applyBorder="1" applyAlignment="1">
      <alignment vertical="center" wrapText="1"/>
    </xf>
    <xf numFmtId="4" fontId="252" fillId="70" borderId="61" xfId="0" applyNumberFormat="1" applyFont="1" applyFill="1" applyBorder="1" applyAlignment="1">
      <alignment vertical="center" wrapText="1"/>
    </xf>
    <xf numFmtId="4" fontId="238" fillId="70" borderId="61" xfId="0" applyNumberFormat="1" applyFont="1" applyFill="1" applyBorder="1" applyAlignment="1">
      <alignment vertical="center" wrapText="1"/>
    </xf>
    <xf numFmtId="3" fontId="13" fillId="70" borderId="58" xfId="0" applyNumberFormat="1" applyFont="1" applyFill="1" applyBorder="1" applyAlignment="1">
      <alignment horizontal="center" vertical="center" wrapText="1"/>
    </xf>
    <xf numFmtId="3" fontId="14" fillId="70" borderId="58" xfId="0" applyNumberFormat="1" applyFont="1" applyFill="1" applyBorder="1" applyAlignment="1">
      <alignment horizontal="center" vertical="center" wrapText="1"/>
    </xf>
    <xf numFmtId="3" fontId="13" fillId="70" borderId="61" xfId="0" applyNumberFormat="1" applyFont="1" applyFill="1" applyBorder="1" applyAlignment="1">
      <alignment horizontal="center" vertical="center" wrapText="1"/>
    </xf>
    <xf numFmtId="4" fontId="227" fillId="70" borderId="58" xfId="0" applyNumberFormat="1" applyFont="1" applyFill="1" applyBorder="1" applyAlignment="1">
      <alignment vertical="center" wrapText="1"/>
    </xf>
    <xf numFmtId="4" fontId="245" fillId="70" borderId="58" xfId="0" applyNumberFormat="1" applyFont="1" applyFill="1" applyBorder="1" applyAlignment="1">
      <alignment vertical="center" wrapText="1"/>
    </xf>
    <xf numFmtId="4" fontId="232" fillId="70" borderId="58" xfId="0" applyNumberFormat="1" applyFont="1" applyFill="1" applyBorder="1" applyAlignment="1">
      <alignment vertical="center" wrapText="1"/>
    </xf>
    <xf numFmtId="4" fontId="250" fillId="70" borderId="58" xfId="0" applyNumberFormat="1" applyFont="1" applyFill="1" applyBorder="1" applyAlignment="1">
      <alignment vertical="center" wrapText="1"/>
    </xf>
    <xf numFmtId="4" fontId="253" fillId="70" borderId="58" xfId="0" applyNumberFormat="1" applyFont="1" applyFill="1" applyBorder="1" applyAlignment="1">
      <alignment vertical="center" wrapText="1"/>
    </xf>
    <xf numFmtId="4" fontId="254" fillId="0" borderId="0" xfId="0" applyNumberFormat="1" applyFont="1" applyAlignment="1">
      <alignment horizontal="center" vertical="center"/>
    </xf>
    <xf numFmtId="4" fontId="231" fillId="70" borderId="59" xfId="0" applyNumberFormat="1" applyFont="1" applyFill="1" applyBorder="1" applyAlignment="1">
      <alignment horizontal="center" vertical="center" wrapText="1"/>
    </xf>
    <xf numFmtId="170" fontId="222" fillId="0" borderId="0" xfId="0" applyNumberFormat="1" applyFont="1" applyAlignment="1">
      <alignment vertical="center"/>
    </xf>
    <xf numFmtId="207" fontId="86" fillId="72" borderId="0" xfId="0" applyNumberFormat="1" applyFont="1" applyFill="1" applyAlignment="1">
      <alignment vertical="center"/>
    </xf>
    <xf numFmtId="3" fontId="258" fillId="72" borderId="68" xfId="0" applyNumberFormat="1" applyFont="1" applyFill="1" applyBorder="1" applyAlignment="1">
      <alignment horizontal="center" vertical="center"/>
    </xf>
    <xf numFmtId="3" fontId="258" fillId="72" borderId="0" xfId="0" applyNumberFormat="1" applyFont="1" applyFill="1" applyAlignment="1">
      <alignment horizontal="center" vertical="center"/>
    </xf>
    <xf numFmtId="207" fontId="257" fillId="72" borderId="0" xfId="0" applyNumberFormat="1" applyFont="1" applyFill="1" applyAlignment="1">
      <alignment vertical="center"/>
    </xf>
    <xf numFmtId="207" fontId="86" fillId="72" borderId="75" xfId="0" applyNumberFormat="1" applyFont="1" applyFill="1" applyBorder="1" applyAlignment="1">
      <alignment vertical="center"/>
    </xf>
    <xf numFmtId="4" fontId="86" fillId="0" borderId="75" xfId="0" applyNumberFormat="1" applyFont="1" applyBorder="1" applyAlignment="1">
      <alignment vertical="center"/>
    </xf>
    <xf numFmtId="207" fontId="86" fillId="72" borderId="75" xfId="1" applyNumberFormat="1" applyFont="1" applyFill="1" applyBorder="1" applyAlignment="1">
      <alignment horizontal="right" vertical="center"/>
    </xf>
    <xf numFmtId="207" fontId="257" fillId="72" borderId="75" xfId="0" applyNumberFormat="1" applyFont="1" applyFill="1" applyBorder="1" applyAlignment="1">
      <alignment vertical="center"/>
    </xf>
    <xf numFmtId="207" fontId="86" fillId="72" borderId="75" xfId="2263" applyNumberFormat="1" applyFont="1" applyFill="1" applyBorder="1" applyAlignment="1">
      <alignment vertical="center"/>
    </xf>
    <xf numFmtId="207" fontId="86" fillId="72" borderId="76" xfId="0" applyNumberFormat="1" applyFont="1" applyFill="1" applyBorder="1" applyAlignment="1">
      <alignment horizontal="center" vertical="center"/>
    </xf>
    <xf numFmtId="207" fontId="86" fillId="72" borderId="76" xfId="0" applyNumberFormat="1" applyFont="1" applyFill="1" applyBorder="1" applyAlignment="1">
      <alignment vertical="center"/>
    </xf>
    <xf numFmtId="4" fontId="65" fillId="70" borderId="58" xfId="0" applyNumberFormat="1" applyFont="1" applyFill="1" applyBorder="1" applyAlignment="1">
      <alignment horizontal="center" vertical="center" wrapText="1"/>
    </xf>
    <xf numFmtId="207" fontId="11" fillId="0" borderId="0" xfId="0" applyNumberFormat="1" applyFont="1" applyAlignment="1">
      <alignment vertical="center"/>
    </xf>
    <xf numFmtId="207" fontId="13" fillId="0" borderId="1" xfId="0" applyNumberFormat="1" applyFont="1" applyBorder="1" applyAlignment="1">
      <alignment horizontal="center" vertical="center" wrapText="1"/>
    </xf>
    <xf numFmtId="207" fontId="222" fillId="0" borderId="0" xfId="0" applyNumberFormat="1" applyFont="1" applyAlignment="1">
      <alignment vertical="center"/>
    </xf>
    <xf numFmtId="0" fontId="11" fillId="72" borderId="0" xfId="0" applyFont="1" applyFill="1"/>
    <xf numFmtId="0" fontId="8" fillId="0" borderId="0" xfId="0" applyFont="1" applyBorder="1" applyAlignment="1">
      <alignment horizontal="center" vertical="center" wrapText="1"/>
    </xf>
    <xf numFmtId="167" fontId="11" fillId="0" borderId="0" xfId="0" applyNumberFormat="1" applyFont="1"/>
    <xf numFmtId="0" fontId="10" fillId="0" borderId="0" xfId="0" applyFont="1"/>
    <xf numFmtId="43" fontId="11" fillId="0" borderId="0" xfId="0" applyNumberFormat="1" applyFont="1"/>
    <xf numFmtId="0" fontId="218" fillId="0" borderId="0" xfId="0" applyFont="1"/>
    <xf numFmtId="0" fontId="268" fillId="0" borderId="0" xfId="0" applyFont="1"/>
    <xf numFmtId="4" fontId="8" fillId="0" borderId="0" xfId="0" applyNumberFormat="1" applyFont="1" applyBorder="1" applyAlignment="1">
      <alignment horizontal="right" vertical="center" wrapText="1"/>
    </xf>
    <xf numFmtId="170" fontId="11" fillId="0" borderId="0" xfId="1" applyNumberFormat="1" applyFont="1"/>
    <xf numFmtId="2" fontId="217" fillId="70" borderId="58" xfId="0" applyNumberFormat="1" applyFont="1" applyFill="1" applyBorder="1" applyAlignment="1">
      <alignment vertical="center" wrapText="1"/>
    </xf>
    <xf numFmtId="2" fontId="217" fillId="70" borderId="64" xfId="0" applyNumberFormat="1" applyFont="1" applyFill="1" applyBorder="1" applyAlignment="1">
      <alignment vertical="center" wrapText="1"/>
    </xf>
    <xf numFmtId="0" fontId="269" fillId="0" borderId="0" xfId="0" applyFont="1"/>
    <xf numFmtId="3" fontId="269" fillId="0" borderId="0" xfId="0" applyNumberFormat="1" applyFont="1"/>
    <xf numFmtId="4" fontId="8" fillId="0" borderId="5" xfId="0" applyNumberFormat="1" applyFont="1" applyBorder="1" applyAlignment="1">
      <alignment horizontal="right" vertical="center" wrapText="1"/>
    </xf>
    <xf numFmtId="4" fontId="0" fillId="0" borderId="0" xfId="0" applyNumberFormat="1"/>
    <xf numFmtId="2" fontId="221" fillId="70" borderId="58" xfId="0" applyNumberFormat="1" applyFont="1" applyFill="1" applyBorder="1" applyAlignment="1">
      <alignment vertical="center" wrapText="1"/>
    </xf>
    <xf numFmtId="3" fontId="220" fillId="70" borderId="58" xfId="0" applyNumberFormat="1" applyFont="1" applyFill="1" applyBorder="1" applyAlignment="1">
      <alignment vertical="center" wrapText="1"/>
    </xf>
    <xf numFmtId="207" fontId="235" fillId="0" borderId="0" xfId="0" applyNumberFormat="1" applyFont="1" applyAlignment="1">
      <alignment vertical="center"/>
    </xf>
    <xf numFmtId="3" fontId="229" fillId="70" borderId="58" xfId="0" applyNumberFormat="1" applyFont="1" applyFill="1" applyBorder="1" applyAlignment="1">
      <alignment horizontal="center" vertical="center" wrapText="1"/>
    </xf>
    <xf numFmtId="4" fontId="229" fillId="70" borderId="58" xfId="0" applyNumberFormat="1" applyFont="1" applyFill="1" applyBorder="1" applyAlignment="1">
      <alignment horizontal="center" vertical="center" wrapText="1"/>
    </xf>
    <xf numFmtId="3" fontId="266" fillId="70" borderId="58" xfId="0" applyNumberFormat="1" applyFont="1" applyFill="1" applyBorder="1" applyAlignment="1">
      <alignment horizontal="center" vertical="center" wrapText="1"/>
    </xf>
    <xf numFmtId="4" fontId="266" fillId="70" borderId="58" xfId="0" applyNumberFormat="1" applyFont="1" applyFill="1" applyBorder="1" applyAlignment="1">
      <alignment vertical="center" wrapText="1"/>
    </xf>
    <xf numFmtId="4" fontId="116" fillId="0" borderId="0" xfId="0" applyNumberFormat="1" applyFont="1" applyAlignment="1">
      <alignment vertical="center"/>
    </xf>
    <xf numFmtId="0" fontId="7" fillId="0" borderId="5" xfId="0" applyFont="1" applyBorder="1" applyAlignment="1">
      <alignment horizontal="center" vertical="center" wrapText="1"/>
    </xf>
    <xf numFmtId="0" fontId="280" fillId="0" borderId="0" xfId="0" applyFont="1"/>
    <xf numFmtId="3" fontId="0" fillId="71" borderId="0" xfId="0" applyNumberFormat="1" applyFill="1"/>
    <xf numFmtId="0" fontId="16" fillId="70" borderId="58" xfId="0" applyFont="1" applyFill="1" applyBorder="1" applyAlignment="1">
      <alignment horizontal="center" vertical="center" wrapText="1"/>
    </xf>
    <xf numFmtId="0" fontId="16" fillId="70" borderId="58" xfId="0" applyFont="1" applyFill="1" applyBorder="1" applyAlignment="1">
      <alignment vertical="center" wrapText="1"/>
    </xf>
    <xf numFmtId="3" fontId="16" fillId="70" borderId="58" xfId="0" applyNumberFormat="1" applyFont="1" applyFill="1" applyBorder="1" applyAlignment="1">
      <alignment vertical="center" wrapText="1"/>
    </xf>
    <xf numFmtId="2" fontId="16" fillId="70" borderId="58" xfId="0" applyNumberFormat="1" applyFont="1" applyFill="1" applyBorder="1" applyAlignment="1">
      <alignment vertical="center" wrapText="1"/>
    </xf>
    <xf numFmtId="0" fontId="260" fillId="0" borderId="0" xfId="0" applyFont="1" applyAlignment="1">
      <alignment vertical="center"/>
    </xf>
    <xf numFmtId="0" fontId="281" fillId="70" borderId="58" xfId="0" applyFont="1" applyFill="1" applyBorder="1" applyAlignment="1">
      <alignment horizontal="center" vertical="center" wrapText="1"/>
    </xf>
    <xf numFmtId="0" fontId="281" fillId="70" borderId="58" xfId="0" applyFont="1" applyFill="1" applyBorder="1" applyAlignment="1">
      <alignment vertical="center" wrapText="1"/>
    </xf>
    <xf numFmtId="3" fontId="281" fillId="70" borderId="58" xfId="0" applyNumberFormat="1" applyFont="1" applyFill="1" applyBorder="1" applyAlignment="1">
      <alignment vertical="center" wrapText="1"/>
    </xf>
    <xf numFmtId="2" fontId="281" fillId="70" borderId="58" xfId="0" applyNumberFormat="1" applyFont="1" applyFill="1" applyBorder="1" applyAlignment="1">
      <alignment vertical="center" wrapText="1"/>
    </xf>
    <xf numFmtId="0" fontId="116" fillId="0" borderId="0" xfId="0" applyFont="1" applyAlignment="1">
      <alignment vertical="center"/>
    </xf>
    <xf numFmtId="207" fontId="236" fillId="0" borderId="0" xfId="0" applyNumberFormat="1" applyFont="1" applyAlignment="1">
      <alignment vertical="center"/>
    </xf>
    <xf numFmtId="207" fontId="257" fillId="72" borderId="75" xfId="0" applyNumberFormat="1" applyFont="1" applyFill="1" applyBorder="1" applyAlignment="1">
      <alignment horizontal="center" vertical="center"/>
    </xf>
    <xf numFmtId="207" fontId="257" fillId="72" borderId="75" xfId="1" applyNumberFormat="1" applyFont="1" applyFill="1" applyBorder="1" applyAlignment="1">
      <alignment horizontal="right" vertical="center"/>
    </xf>
    <xf numFmtId="273" fontId="86" fillId="72" borderId="0" xfId="0" applyNumberFormat="1" applyFont="1" applyFill="1" applyAlignment="1">
      <alignment vertical="center"/>
    </xf>
    <xf numFmtId="300" fontId="86" fillId="72" borderId="0" xfId="0" applyNumberFormat="1" applyFont="1" applyFill="1" applyAlignment="1">
      <alignment vertical="center"/>
    </xf>
    <xf numFmtId="295" fontId="86" fillId="72" borderId="75" xfId="1" applyNumberFormat="1" applyFont="1" applyFill="1" applyBorder="1" applyAlignment="1">
      <alignment horizontal="right" vertical="center"/>
    </xf>
    <xf numFmtId="207" fontId="258" fillId="72" borderId="75" xfId="1" applyNumberFormat="1" applyFont="1" applyFill="1" applyBorder="1" applyAlignment="1">
      <alignment horizontal="right" vertical="center"/>
    </xf>
    <xf numFmtId="295" fontId="86" fillId="72" borderId="0" xfId="0" applyNumberFormat="1" applyFont="1" applyFill="1" applyAlignment="1">
      <alignment vertical="center"/>
    </xf>
    <xf numFmtId="207" fontId="86" fillId="72" borderId="75" xfId="0" applyNumberFormat="1" applyFont="1" applyFill="1" applyBorder="1" applyAlignment="1">
      <alignment vertical="center" wrapText="1"/>
    </xf>
    <xf numFmtId="3" fontId="245" fillId="70" borderId="58" xfId="0" applyNumberFormat="1" applyFont="1" applyFill="1" applyBorder="1" applyAlignment="1">
      <alignment horizontal="center" vertical="center" wrapText="1"/>
    </xf>
    <xf numFmtId="4" fontId="245" fillId="70" borderId="58" xfId="0" applyNumberFormat="1" applyFont="1" applyFill="1" applyBorder="1" applyAlignment="1">
      <alignment horizontal="center" vertical="center" wrapText="1"/>
    </xf>
    <xf numFmtId="3" fontId="247" fillId="70" borderId="58" xfId="0" applyNumberFormat="1" applyFont="1" applyFill="1" applyBorder="1" applyAlignment="1">
      <alignment horizontal="center" vertical="center" wrapText="1"/>
    </xf>
    <xf numFmtId="4" fontId="247" fillId="70" borderId="58" xfId="0" applyNumberFormat="1" applyFont="1" applyFill="1" applyBorder="1" applyAlignment="1">
      <alignment horizontal="center" vertical="center" wrapText="1"/>
    </xf>
    <xf numFmtId="3" fontId="247" fillId="70" borderId="58" xfId="0" applyNumberFormat="1" applyFont="1" applyFill="1" applyBorder="1" applyAlignment="1">
      <alignment vertical="center" wrapText="1"/>
    </xf>
    <xf numFmtId="273" fontId="247" fillId="70" borderId="58" xfId="0" applyNumberFormat="1" applyFont="1" applyFill="1" applyBorder="1" applyAlignment="1">
      <alignment vertical="center" wrapText="1"/>
    </xf>
    <xf numFmtId="4" fontId="244" fillId="0" borderId="0" xfId="0" applyNumberFormat="1" applyFont="1" applyAlignment="1">
      <alignment vertical="center"/>
    </xf>
    <xf numFmtId="301" fontId="243" fillId="0" borderId="0" xfId="0" applyNumberFormat="1" applyFont="1" applyAlignment="1">
      <alignment vertical="center"/>
    </xf>
    <xf numFmtId="3" fontId="245" fillId="70" borderId="58" xfId="0" applyNumberFormat="1" applyFont="1" applyFill="1" applyBorder="1" applyAlignment="1">
      <alignment vertical="center" wrapText="1"/>
    </xf>
    <xf numFmtId="296" fontId="244" fillId="0" borderId="0" xfId="0" applyNumberFormat="1" applyFont="1" applyAlignment="1">
      <alignment vertical="center"/>
    </xf>
    <xf numFmtId="296" fontId="243" fillId="0" borderId="0" xfId="0" applyNumberFormat="1" applyFont="1" applyAlignment="1">
      <alignment vertical="center"/>
    </xf>
    <xf numFmtId="3" fontId="9" fillId="70" borderId="60" xfId="0" applyNumberFormat="1" applyFont="1" applyFill="1" applyBorder="1" applyAlignment="1">
      <alignment horizontal="center" vertical="center" wrapText="1"/>
    </xf>
    <xf numFmtId="4" fontId="9" fillId="70" borderId="60" xfId="0" applyNumberFormat="1" applyFont="1" applyFill="1" applyBorder="1" applyAlignment="1">
      <alignment horizontal="center" vertical="center" wrapText="1"/>
    </xf>
    <xf numFmtId="4" fontId="256" fillId="70" borderId="60" xfId="0" applyNumberFormat="1" applyFont="1" applyFill="1" applyBorder="1" applyAlignment="1">
      <alignment horizontal="center" vertical="center" wrapText="1"/>
    </xf>
    <xf numFmtId="4" fontId="228" fillId="70" borderId="60" xfId="0" applyNumberFormat="1" applyFont="1" applyFill="1" applyBorder="1" applyAlignment="1">
      <alignment horizontal="center" vertical="center" wrapText="1"/>
    </xf>
    <xf numFmtId="4" fontId="246" fillId="70" borderId="60" xfId="0" applyNumberFormat="1" applyFont="1" applyFill="1" applyBorder="1" applyAlignment="1">
      <alignment horizontal="center" vertical="center" wrapText="1"/>
    </xf>
    <xf numFmtId="4" fontId="233" fillId="70" borderId="60" xfId="0" applyNumberFormat="1" applyFont="1" applyFill="1" applyBorder="1" applyAlignment="1">
      <alignment horizontal="center" vertical="center" wrapText="1"/>
    </xf>
    <xf numFmtId="4" fontId="251" fillId="70" borderId="60" xfId="0" applyNumberFormat="1" applyFont="1" applyFill="1" applyBorder="1" applyAlignment="1">
      <alignment horizontal="center" vertical="center" wrapText="1"/>
    </xf>
    <xf numFmtId="4" fontId="237" fillId="70" borderId="60" xfId="0" applyNumberFormat="1" applyFont="1" applyFill="1" applyBorder="1" applyAlignment="1">
      <alignment horizontal="center" vertical="center" wrapText="1"/>
    </xf>
    <xf numFmtId="4" fontId="242" fillId="70" borderId="60" xfId="0" applyNumberFormat="1" applyFont="1" applyFill="1" applyBorder="1" applyAlignment="1">
      <alignment horizontal="center" vertical="center" wrapText="1"/>
    </xf>
    <xf numFmtId="3" fontId="9" fillId="70" borderId="58" xfId="0" applyNumberFormat="1" applyFont="1" applyFill="1" applyBorder="1" applyAlignment="1">
      <alignment horizontal="center" vertical="center" wrapText="1"/>
    </xf>
    <xf numFmtId="4" fontId="9" fillId="70" borderId="58" xfId="0" applyNumberFormat="1" applyFont="1" applyFill="1" applyBorder="1" applyAlignment="1">
      <alignment horizontal="center" vertical="center" wrapText="1"/>
    </xf>
    <xf numFmtId="4" fontId="256" fillId="70" borderId="58" xfId="0" applyNumberFormat="1" applyFont="1" applyFill="1" applyBorder="1" applyAlignment="1">
      <alignment horizontal="center" vertical="center" wrapText="1"/>
    </xf>
    <xf numFmtId="4" fontId="228" fillId="70" borderId="58" xfId="0" applyNumberFormat="1" applyFont="1" applyFill="1" applyBorder="1" applyAlignment="1">
      <alignment horizontal="center" vertical="center" wrapText="1"/>
    </xf>
    <xf numFmtId="4" fontId="246" fillId="70" borderId="58" xfId="0" applyNumberFormat="1" applyFont="1" applyFill="1" applyBorder="1" applyAlignment="1">
      <alignment horizontal="center" vertical="center" wrapText="1"/>
    </xf>
    <xf numFmtId="4" fontId="233" fillId="70" borderId="58" xfId="0" applyNumberFormat="1" applyFont="1" applyFill="1" applyBorder="1" applyAlignment="1">
      <alignment horizontal="center" vertical="center" wrapText="1"/>
    </xf>
    <xf numFmtId="4" fontId="251" fillId="70" borderId="58" xfId="0" applyNumberFormat="1" applyFont="1" applyFill="1" applyBorder="1" applyAlignment="1">
      <alignment horizontal="center" vertical="center" wrapText="1"/>
    </xf>
    <xf numFmtId="4" fontId="237" fillId="70" borderId="58" xfId="0" applyNumberFormat="1" applyFont="1" applyFill="1" applyBorder="1" applyAlignment="1">
      <alignment horizontal="center" vertical="center" wrapText="1"/>
    </xf>
    <xf numFmtId="4" fontId="242" fillId="70" borderId="58" xfId="0" applyNumberFormat="1" applyFont="1" applyFill="1" applyBorder="1" applyAlignment="1">
      <alignment horizontal="center" vertical="center" wrapText="1"/>
    </xf>
    <xf numFmtId="3" fontId="13" fillId="70" borderId="58" xfId="0" applyNumberFormat="1" applyFont="1" applyFill="1" applyBorder="1" applyAlignment="1">
      <alignment vertical="center" wrapText="1"/>
    </xf>
    <xf numFmtId="4" fontId="222" fillId="0" borderId="58" xfId="0" applyNumberFormat="1" applyFont="1" applyBorder="1" applyAlignment="1">
      <alignment horizontal="center" vertical="center"/>
    </xf>
    <xf numFmtId="4" fontId="279" fillId="0" borderId="58" xfId="0" applyNumberFormat="1" applyFont="1" applyBorder="1" applyAlignment="1">
      <alignment vertical="center"/>
    </xf>
    <xf numFmtId="0" fontId="277" fillId="0" borderId="58" xfId="0" applyFont="1" applyBorder="1" applyAlignment="1">
      <alignment vertical="center"/>
    </xf>
    <xf numFmtId="0" fontId="278" fillId="0" borderId="58" xfId="0" applyNumberFormat="1" applyFont="1" applyBorder="1" applyAlignment="1">
      <alignment vertical="center"/>
    </xf>
    <xf numFmtId="4" fontId="266" fillId="70" borderId="61" xfId="0" applyNumberFormat="1" applyFont="1" applyFill="1" applyBorder="1" applyAlignment="1">
      <alignment vertical="center" wrapText="1"/>
    </xf>
    <xf numFmtId="0" fontId="7" fillId="0" borderId="16"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5" xfId="0" applyFont="1" applyBorder="1" applyAlignment="1">
      <alignment vertical="center" wrapText="1"/>
    </xf>
    <xf numFmtId="3" fontId="18" fillId="0" borderId="75" xfId="0" applyNumberFormat="1" applyFont="1" applyBorder="1" applyAlignment="1">
      <alignment vertical="center" wrapText="1"/>
    </xf>
    <xf numFmtId="4" fontId="18" fillId="0" borderId="75" xfId="0" applyNumberFormat="1" applyFont="1" applyBorder="1" applyAlignment="1">
      <alignment horizontal="right" vertical="center" wrapText="1"/>
    </xf>
    <xf numFmtId="0" fontId="8" fillId="0" borderId="75" xfId="0" applyFont="1" applyBorder="1" applyAlignment="1">
      <alignment horizontal="center" vertical="center" wrapText="1"/>
    </xf>
    <xf numFmtId="0" fontId="8" fillId="0" borderId="75" xfId="0" applyFont="1" applyBorder="1" applyAlignment="1">
      <alignment vertical="center" wrapText="1"/>
    </xf>
    <xf numFmtId="3" fontId="19" fillId="0" borderId="75" xfId="2" applyNumberFormat="1" applyFont="1" applyFill="1" applyBorder="1" applyAlignment="1">
      <alignment vertical="center" wrapText="1"/>
    </xf>
    <xf numFmtId="3" fontId="17" fillId="0" borderId="75" xfId="0" applyNumberFormat="1" applyFont="1" applyBorder="1" applyAlignment="1">
      <alignment vertical="center" wrapText="1"/>
    </xf>
    <xf numFmtId="4" fontId="17" fillId="0" borderId="75" xfId="0" applyNumberFormat="1" applyFont="1" applyBorder="1" applyAlignment="1">
      <alignment horizontal="right" vertical="center" wrapText="1"/>
    </xf>
    <xf numFmtId="3" fontId="17" fillId="0" borderId="75" xfId="1" applyNumberFormat="1" applyFont="1" applyBorder="1" applyAlignment="1">
      <alignment vertical="center" wrapText="1"/>
    </xf>
    <xf numFmtId="0" fontId="263" fillId="0" borderId="75" xfId="0" applyFont="1" applyBorder="1" applyAlignment="1">
      <alignment horizontal="center" vertical="center" wrapText="1"/>
    </xf>
    <xf numFmtId="0" fontId="263" fillId="0" borderId="75" xfId="0" applyFont="1" applyBorder="1" applyAlignment="1">
      <alignment vertical="center" wrapText="1"/>
    </xf>
    <xf numFmtId="3" fontId="263" fillId="0" borderId="75" xfId="0" applyNumberFormat="1" applyFont="1" applyBorder="1" applyAlignment="1">
      <alignment vertical="center" wrapText="1"/>
    </xf>
    <xf numFmtId="4" fontId="263" fillId="0" borderId="75" xfId="0" applyNumberFormat="1" applyFont="1" applyBorder="1" applyAlignment="1">
      <alignment horizontal="right" vertical="center" wrapText="1"/>
    </xf>
    <xf numFmtId="0" fontId="262" fillId="0" borderId="75" xfId="0" applyFont="1" applyBorder="1" applyAlignment="1">
      <alignment horizontal="center" vertical="center" wrapText="1"/>
    </xf>
    <xf numFmtId="0" fontId="262" fillId="0" borderId="75" xfId="0" applyFont="1" applyBorder="1" applyAlignment="1">
      <alignment vertical="center" wrapText="1"/>
    </xf>
    <xf numFmtId="3" fontId="262" fillId="0" borderId="75" xfId="0" applyNumberFormat="1" applyFont="1" applyBorder="1" applyAlignment="1">
      <alignment vertical="center" wrapText="1"/>
    </xf>
    <xf numFmtId="0" fontId="17" fillId="0" borderId="75" xfId="0" applyFont="1" applyBorder="1" applyAlignment="1">
      <alignment horizontal="center" vertical="center" wrapText="1"/>
    </xf>
    <xf numFmtId="0" fontId="17" fillId="0" borderId="75" xfId="0" applyFont="1" applyBorder="1" applyAlignment="1">
      <alignment vertical="center" wrapText="1"/>
    </xf>
    <xf numFmtId="0" fontId="7" fillId="0" borderId="76" xfId="0" applyFont="1" applyBorder="1" applyAlignment="1">
      <alignment horizontal="center" vertical="center" wrapText="1"/>
    </xf>
    <xf numFmtId="0" fontId="7" fillId="0" borderId="76" xfId="0" applyFont="1" applyBorder="1" applyAlignment="1">
      <alignment vertical="center" wrapText="1"/>
    </xf>
    <xf numFmtId="3" fontId="17" fillId="0" borderId="76" xfId="0" applyNumberFormat="1" applyFont="1" applyBorder="1" applyAlignment="1">
      <alignment vertical="center" wrapText="1"/>
    </xf>
    <xf numFmtId="4" fontId="17" fillId="0" borderId="76" xfId="0" applyNumberFormat="1" applyFont="1" applyBorder="1" applyAlignment="1">
      <alignment horizontal="right" vertical="center" wrapText="1"/>
    </xf>
    <xf numFmtId="0" fontId="7" fillId="0" borderId="16" xfId="0" applyFont="1" applyBorder="1" applyAlignment="1">
      <alignment vertical="center" wrapText="1"/>
    </xf>
    <xf numFmtId="4" fontId="7" fillId="0" borderId="16" xfId="0" applyNumberFormat="1" applyFont="1" applyBorder="1" applyAlignment="1">
      <alignment horizontal="right" vertical="center" wrapText="1"/>
    </xf>
    <xf numFmtId="3" fontId="7" fillId="0" borderId="75" xfId="0" applyNumberFormat="1" applyFont="1" applyBorder="1" applyAlignment="1">
      <alignment horizontal="right" vertical="center" wrapText="1"/>
    </xf>
    <xf numFmtId="4" fontId="7" fillId="0" borderId="75" xfId="0" applyNumberFormat="1" applyFont="1" applyBorder="1" applyAlignment="1">
      <alignment horizontal="right" vertical="center" wrapText="1"/>
    </xf>
    <xf numFmtId="3" fontId="8" fillId="0" borderId="75" xfId="0" applyNumberFormat="1" applyFont="1" applyBorder="1" applyAlignment="1">
      <alignment horizontal="right" vertical="center" wrapText="1"/>
    </xf>
    <xf numFmtId="4" fontId="8" fillId="0" borderId="75" xfId="0" applyNumberFormat="1" applyFont="1" applyBorder="1" applyAlignment="1">
      <alignment horizontal="right" vertical="center" wrapText="1"/>
    </xf>
    <xf numFmtId="0" fontId="8" fillId="0" borderId="75" xfId="0" quotePrefix="1" applyFont="1" applyBorder="1" applyAlignment="1">
      <alignment horizontal="center" vertical="center" wrapText="1"/>
    </xf>
    <xf numFmtId="4" fontId="7" fillId="0" borderId="75" xfId="0" applyNumberFormat="1" applyFont="1" applyBorder="1" applyAlignment="1">
      <alignment horizontal="center" vertical="center" wrapText="1"/>
    </xf>
    <xf numFmtId="0" fontId="10" fillId="0" borderId="75" xfId="0" applyFont="1" applyBorder="1" applyAlignment="1">
      <alignment vertical="center" wrapText="1"/>
    </xf>
    <xf numFmtId="4" fontId="8" fillId="0" borderId="75" xfId="0" applyNumberFormat="1" applyFont="1" applyBorder="1" applyAlignment="1">
      <alignment horizontal="center" vertical="center" wrapText="1"/>
    </xf>
    <xf numFmtId="3" fontId="8" fillId="0" borderId="76" xfId="0" applyNumberFormat="1" applyFont="1" applyBorder="1" applyAlignment="1">
      <alignment horizontal="right" vertical="center" wrapText="1"/>
    </xf>
    <xf numFmtId="4" fontId="8" fillId="0" borderId="76" xfId="0" applyNumberFormat="1" applyFont="1" applyBorder="1" applyAlignment="1">
      <alignment horizontal="right" vertical="center" wrapText="1"/>
    </xf>
    <xf numFmtId="0" fontId="7" fillId="0" borderId="5" xfId="0" applyFont="1" applyBorder="1" applyAlignment="1">
      <alignment vertical="center" wrapText="1"/>
    </xf>
    <xf numFmtId="4" fontId="8" fillId="0" borderId="5" xfId="0" applyNumberFormat="1" applyFont="1" applyBorder="1" applyAlignment="1">
      <alignment horizontal="center" vertical="center" wrapText="1"/>
    </xf>
    <xf numFmtId="0" fontId="7" fillId="0" borderId="16" xfId="0" applyFont="1" applyBorder="1" applyAlignment="1">
      <alignment horizontal="center" wrapText="1"/>
    </xf>
    <xf numFmtId="0" fontId="7" fillId="0" borderId="16" xfId="0" applyFont="1" applyBorder="1" applyAlignment="1">
      <alignment wrapText="1"/>
    </xf>
    <xf numFmtId="3" fontId="7" fillId="0" borderId="16" xfId="0" applyNumberFormat="1" applyFont="1" applyBorder="1" applyAlignment="1">
      <alignment horizontal="right" wrapText="1"/>
    </xf>
    <xf numFmtId="4" fontId="7" fillId="0" borderId="16" xfId="0" applyNumberFormat="1" applyFont="1" applyBorder="1" applyAlignment="1">
      <alignment horizontal="right" wrapText="1"/>
    </xf>
    <xf numFmtId="0" fontId="7" fillId="0" borderId="75" xfId="0" applyFont="1" applyBorder="1" applyAlignment="1">
      <alignment horizontal="center" wrapText="1"/>
    </xf>
    <xf numFmtId="0" fontId="7" fillId="0" borderId="75" xfId="0" applyFont="1" applyBorder="1" applyAlignment="1">
      <alignment wrapText="1"/>
    </xf>
    <xf numFmtId="3" fontId="7" fillId="0" borderId="75" xfId="0" applyNumberFormat="1" applyFont="1" applyBorder="1" applyAlignment="1">
      <alignment horizontal="right" wrapText="1"/>
    </xf>
    <xf numFmtId="4" fontId="7" fillId="0" borderId="75" xfId="0" applyNumberFormat="1" applyFont="1" applyBorder="1" applyAlignment="1">
      <alignment horizontal="right" wrapText="1"/>
    </xf>
    <xf numFmtId="0" fontId="262" fillId="0" borderId="75" xfId="0" applyFont="1" applyBorder="1" applyAlignment="1">
      <alignment horizontal="center" wrapText="1"/>
    </xf>
    <xf numFmtId="0" fontId="262" fillId="0" borderId="75" xfId="0" applyFont="1" applyBorder="1" applyAlignment="1">
      <alignment wrapText="1"/>
    </xf>
    <xf numFmtId="3" fontId="262" fillId="0" borderId="75" xfId="0" applyNumberFormat="1" applyFont="1" applyBorder="1" applyAlignment="1">
      <alignment horizontal="right" wrapText="1"/>
    </xf>
    <xf numFmtId="4" fontId="262" fillId="0" borderId="75" xfId="0" applyNumberFormat="1" applyFont="1" applyBorder="1" applyAlignment="1">
      <alignment horizontal="right" wrapText="1"/>
    </xf>
    <xf numFmtId="0" fontId="263" fillId="0" borderId="75" xfId="0" applyFont="1" applyBorder="1" applyAlignment="1">
      <alignment horizontal="center" wrapText="1"/>
    </xf>
    <xf numFmtId="0" fontId="263" fillId="0" borderId="75" xfId="0" applyFont="1" applyBorder="1" applyAlignment="1">
      <alignment wrapText="1"/>
    </xf>
    <xf numFmtId="3" fontId="263" fillId="0" borderId="75" xfId="0" applyNumberFormat="1" applyFont="1" applyBorder="1" applyAlignment="1">
      <alignment horizontal="right" vertical="center" wrapText="1"/>
    </xf>
    <xf numFmtId="3" fontId="263" fillId="0" borderId="75" xfId="0" applyNumberFormat="1" applyFont="1" applyBorder="1" applyAlignment="1">
      <alignment horizontal="right" wrapText="1"/>
    </xf>
    <xf numFmtId="0" fontId="8" fillId="0" borderId="75" xfId="0" applyFont="1" applyBorder="1" applyAlignment="1">
      <alignment horizontal="center" wrapText="1"/>
    </xf>
    <xf numFmtId="0" fontId="8" fillId="0" borderId="75" xfId="0" applyFont="1" applyBorder="1" applyAlignment="1">
      <alignment wrapText="1"/>
    </xf>
    <xf numFmtId="3" fontId="8" fillId="0" borderId="75" xfId="0" applyNumberFormat="1" applyFont="1" applyBorder="1" applyAlignment="1">
      <alignment horizontal="right" wrapText="1"/>
    </xf>
    <xf numFmtId="4" fontId="8" fillId="0" borderId="75" xfId="0" applyNumberFormat="1" applyFont="1" applyBorder="1" applyAlignment="1">
      <alignment horizontal="right" wrapText="1"/>
    </xf>
    <xf numFmtId="207" fontId="219" fillId="70" borderId="67" xfId="0" applyNumberFormat="1" applyFont="1" applyFill="1" applyBorder="1" applyAlignment="1">
      <alignment horizontal="center" vertical="center" wrapText="1"/>
    </xf>
    <xf numFmtId="207" fontId="219" fillId="70" borderId="67" xfId="0" applyNumberFormat="1" applyFont="1" applyFill="1" applyBorder="1" applyAlignment="1">
      <alignment vertical="center" wrapText="1"/>
    </xf>
    <xf numFmtId="207" fontId="219" fillId="70" borderId="67" xfId="0" applyNumberFormat="1" applyFont="1" applyFill="1" applyBorder="1" applyAlignment="1">
      <alignment horizontal="right" vertical="center" wrapText="1"/>
    </xf>
    <xf numFmtId="207" fontId="7" fillId="0" borderId="5" xfId="0" applyNumberFormat="1" applyFont="1" applyBorder="1" applyAlignment="1">
      <alignment vertical="center" wrapText="1"/>
    </xf>
    <xf numFmtId="207" fontId="13" fillId="0" borderId="16" xfId="0" applyNumberFormat="1" applyFont="1" applyBorder="1" applyAlignment="1">
      <alignment horizontal="center" vertical="center" wrapText="1"/>
    </xf>
    <xf numFmtId="207" fontId="13" fillId="0" borderId="16" xfId="0" applyNumberFormat="1" applyFont="1" applyBorder="1" applyAlignment="1">
      <alignment vertical="center" wrapText="1"/>
    </xf>
    <xf numFmtId="207" fontId="7" fillId="0" borderId="16" xfId="0" applyNumberFormat="1" applyFont="1" applyBorder="1" applyAlignment="1">
      <alignment vertical="center" wrapText="1"/>
    </xf>
    <xf numFmtId="207" fontId="13" fillId="0" borderId="75" xfId="0" applyNumberFormat="1" applyFont="1" applyBorder="1" applyAlignment="1">
      <alignment horizontal="center" vertical="center" wrapText="1"/>
    </xf>
    <xf numFmtId="207" fontId="13" fillId="0" borderId="75" xfId="0" applyNumberFormat="1" applyFont="1" applyBorder="1" applyAlignment="1">
      <alignment vertical="center" wrapText="1"/>
    </xf>
    <xf numFmtId="207" fontId="7" fillId="0" borderId="75" xfId="0" applyNumberFormat="1" applyFont="1" applyBorder="1" applyAlignment="1">
      <alignment vertical="center" wrapText="1"/>
    </xf>
    <xf numFmtId="207" fontId="253" fillId="0" borderId="75" xfId="0" applyNumberFormat="1" applyFont="1" applyBorder="1" applyAlignment="1">
      <alignment horizontal="center" vertical="center" wrapText="1"/>
    </xf>
    <xf numFmtId="207" fontId="253" fillId="0" borderId="75" xfId="0" applyNumberFormat="1" applyFont="1" applyBorder="1" applyAlignment="1">
      <alignment vertical="center" wrapText="1"/>
    </xf>
    <xf numFmtId="207" fontId="272" fillId="0" borderId="75" xfId="0" applyNumberFormat="1" applyFont="1" applyBorder="1" applyAlignment="1">
      <alignment vertical="center" wrapText="1"/>
    </xf>
    <xf numFmtId="207" fontId="253" fillId="0" borderId="75" xfId="0" applyNumberFormat="1" applyFont="1" applyBorder="1" applyAlignment="1">
      <alignment horizontal="right" vertical="center" wrapText="1"/>
    </xf>
    <xf numFmtId="207" fontId="238" fillId="0" borderId="75" xfId="0" applyNumberFormat="1" applyFont="1" applyBorder="1" applyAlignment="1">
      <alignment horizontal="center" vertical="center" wrapText="1"/>
    </xf>
    <xf numFmtId="207" fontId="273" fillId="0" borderId="75" xfId="0" applyNumberFormat="1" applyFont="1" applyBorder="1" applyAlignment="1">
      <alignment vertical="center" wrapText="1"/>
    </xf>
    <xf numFmtId="207" fontId="274" fillId="0" borderId="75" xfId="0" applyNumberFormat="1" applyFont="1" applyBorder="1" applyAlignment="1">
      <alignment vertical="center" wrapText="1"/>
    </xf>
    <xf numFmtId="207" fontId="238" fillId="0" borderId="75" xfId="0" applyNumberFormat="1" applyFont="1" applyBorder="1" applyAlignment="1">
      <alignment horizontal="right" vertical="center" wrapText="1"/>
    </xf>
    <xf numFmtId="207" fontId="227" fillId="0" borderId="75" xfId="0" applyNumberFormat="1" applyFont="1" applyBorder="1" applyAlignment="1">
      <alignment horizontal="center" vertical="center" wrapText="1"/>
    </xf>
    <xf numFmtId="207" fontId="227" fillId="0" borderId="75" xfId="0" applyNumberFormat="1" applyFont="1" applyBorder="1" applyAlignment="1">
      <alignment vertical="center" wrapText="1"/>
    </xf>
    <xf numFmtId="207" fontId="262" fillId="0" borderId="75" xfId="0" applyNumberFormat="1" applyFont="1" applyBorder="1" applyAlignment="1">
      <alignment horizontal="right" vertical="center" wrapText="1"/>
    </xf>
    <xf numFmtId="3" fontId="262" fillId="0" borderId="75" xfId="0" applyNumberFormat="1" applyFont="1" applyBorder="1" applyAlignment="1">
      <alignment horizontal="right" vertical="center" wrapText="1"/>
    </xf>
    <xf numFmtId="207" fontId="275" fillId="70" borderId="75" xfId="0" applyNumberFormat="1" applyFont="1" applyFill="1" applyBorder="1" applyAlignment="1">
      <alignment horizontal="center" vertical="center" wrapText="1"/>
    </xf>
    <xf numFmtId="207" fontId="275" fillId="70" borderId="75" xfId="0" applyNumberFormat="1" applyFont="1" applyFill="1" applyBorder="1" applyAlignment="1">
      <alignment vertical="center" wrapText="1"/>
    </xf>
    <xf numFmtId="207" fontId="275" fillId="70" borderId="75" xfId="0" applyNumberFormat="1" applyFont="1" applyFill="1" applyBorder="1" applyAlignment="1">
      <alignment horizontal="right" vertical="center" wrapText="1"/>
    </xf>
    <xf numFmtId="207" fontId="282" fillId="70" borderId="75" xfId="0" applyNumberFormat="1" applyFont="1" applyFill="1" applyBorder="1" applyAlignment="1">
      <alignment horizontal="center" vertical="center" wrapText="1"/>
    </xf>
    <xf numFmtId="207" fontId="271" fillId="70" borderId="75" xfId="0" applyNumberFormat="1" applyFont="1" applyFill="1" applyBorder="1" applyAlignment="1">
      <alignment vertical="center" wrapText="1"/>
    </xf>
    <xf numFmtId="207" fontId="271" fillId="70" borderId="75" xfId="0" applyNumberFormat="1" applyFont="1" applyFill="1" applyBorder="1" applyAlignment="1">
      <alignment horizontal="right" vertical="center" wrapText="1"/>
    </xf>
    <xf numFmtId="207" fontId="276" fillId="70" borderId="75" xfId="0" applyNumberFormat="1" applyFont="1" applyFill="1" applyBorder="1" applyAlignment="1">
      <alignment vertical="center" wrapText="1"/>
    </xf>
    <xf numFmtId="207" fontId="276" fillId="70" borderId="75" xfId="0" applyNumberFormat="1" applyFont="1" applyFill="1" applyBorder="1" applyAlignment="1">
      <alignment horizontal="right" vertical="center" wrapText="1"/>
    </xf>
    <xf numFmtId="43" fontId="8" fillId="70" borderId="75" xfId="1" applyFont="1" applyFill="1" applyBorder="1" applyAlignment="1">
      <alignment horizontal="right" vertical="center" wrapText="1"/>
    </xf>
    <xf numFmtId="43" fontId="8" fillId="0" borderId="75" xfId="1" applyNumberFormat="1" applyFont="1" applyBorder="1" applyAlignment="1">
      <alignment horizontal="right" vertical="center" wrapText="1"/>
    </xf>
    <xf numFmtId="43" fontId="8" fillId="0" borderId="75" xfId="0" applyNumberFormat="1" applyFont="1" applyBorder="1" applyAlignment="1">
      <alignment horizontal="right" vertical="center" wrapText="1"/>
    </xf>
    <xf numFmtId="295" fontId="8" fillId="0" borderId="75" xfId="1" applyNumberFormat="1" applyFont="1" applyBorder="1" applyAlignment="1">
      <alignment horizontal="right" vertical="center" wrapText="1"/>
    </xf>
    <xf numFmtId="43" fontId="8" fillId="0" borderId="75" xfId="0" applyNumberFormat="1" applyFont="1" applyBorder="1" applyAlignment="1">
      <alignment horizontal="center" vertical="center" wrapText="1"/>
    </xf>
    <xf numFmtId="297" fontId="8" fillId="0" borderId="75" xfId="0" applyNumberFormat="1" applyFont="1" applyBorder="1" applyAlignment="1">
      <alignment horizontal="center" vertical="center" wrapText="1"/>
    </xf>
    <xf numFmtId="298" fontId="8" fillId="0" borderId="75" xfId="1" applyNumberFormat="1" applyFont="1" applyBorder="1" applyAlignment="1">
      <alignment horizontal="right" vertical="center" wrapText="1"/>
    </xf>
    <xf numFmtId="43" fontId="8" fillId="0" borderId="75" xfId="1" applyNumberFormat="1" applyFont="1" applyBorder="1" applyAlignment="1">
      <alignment horizontal="center" vertical="center" wrapText="1"/>
    </xf>
    <xf numFmtId="0" fontId="267" fillId="72" borderId="75" xfId="0" quotePrefix="1" applyFont="1" applyFill="1" applyBorder="1" applyAlignment="1">
      <alignment horizontal="center" vertical="center" wrapText="1"/>
    </xf>
    <xf numFmtId="4" fontId="267" fillId="72" borderId="75" xfId="0" applyNumberFormat="1" applyFont="1" applyFill="1" applyBorder="1" applyAlignment="1">
      <alignment horizontal="right" vertical="center" wrapText="1"/>
    </xf>
    <xf numFmtId="43" fontId="8" fillId="72" borderId="75" xfId="1" applyFont="1" applyFill="1" applyBorder="1" applyAlignment="1">
      <alignment horizontal="right" vertical="center" wrapText="1"/>
    </xf>
    <xf numFmtId="43" fontId="8" fillId="72" borderId="75" xfId="1" applyNumberFormat="1" applyFont="1" applyFill="1" applyBorder="1" applyAlignment="1">
      <alignment horizontal="right" vertical="center" wrapText="1"/>
    </xf>
    <xf numFmtId="0" fontId="8" fillId="72" borderId="75" xfId="0" quotePrefix="1" applyFont="1" applyFill="1" applyBorder="1" applyAlignment="1">
      <alignment horizontal="center" vertical="center" wrapText="1"/>
    </xf>
    <xf numFmtId="4" fontId="8" fillId="72" borderId="75" xfId="0" applyNumberFormat="1" applyFont="1" applyFill="1" applyBorder="1" applyAlignment="1">
      <alignment horizontal="right" vertical="center" wrapText="1"/>
    </xf>
    <xf numFmtId="4" fontId="17" fillId="72" borderId="75" xfId="0" applyNumberFormat="1" applyFont="1" applyFill="1" applyBorder="1" applyAlignment="1">
      <alignment horizontal="right" vertical="center" wrapText="1"/>
    </xf>
    <xf numFmtId="3" fontId="8" fillId="72" borderId="75" xfId="0" applyNumberFormat="1" applyFont="1" applyFill="1" applyBorder="1" applyAlignment="1">
      <alignment horizontal="right" vertical="center" wrapText="1"/>
    </xf>
    <xf numFmtId="0" fontId="8" fillId="72" borderId="75" xfId="0" applyFont="1" applyFill="1" applyBorder="1" applyAlignment="1">
      <alignment horizontal="center" vertical="center" wrapText="1"/>
    </xf>
    <xf numFmtId="4" fontId="8" fillId="0" borderId="75" xfId="0" applyNumberFormat="1" applyFont="1" applyFill="1" applyBorder="1" applyAlignment="1">
      <alignment horizontal="right" vertical="center" wrapText="1"/>
    </xf>
    <xf numFmtId="4" fontId="17" fillId="0" borderId="75" xfId="0" applyNumberFormat="1" applyFont="1" applyFill="1" applyBorder="1" applyAlignment="1">
      <alignment horizontal="right" vertical="center" wrapText="1"/>
    </xf>
    <xf numFmtId="0" fontId="267" fillId="0" borderId="75" xfId="0" quotePrefix="1" applyFont="1" applyBorder="1" applyAlignment="1">
      <alignment horizontal="center" vertical="center" wrapText="1"/>
    </xf>
    <xf numFmtId="4" fontId="267" fillId="0" borderId="75" xfId="0" applyNumberFormat="1" applyFont="1" applyBorder="1" applyAlignment="1">
      <alignment horizontal="right" vertical="center" wrapText="1"/>
    </xf>
    <xf numFmtId="43" fontId="267" fillId="70" borderId="75" xfId="1" applyFont="1" applyFill="1" applyBorder="1" applyAlignment="1">
      <alignment horizontal="right" vertical="center" wrapText="1"/>
    </xf>
    <xf numFmtId="3" fontId="267" fillId="0" borderId="75" xfId="0" applyNumberFormat="1" applyFont="1" applyBorder="1" applyAlignment="1">
      <alignment horizontal="right" vertical="center" wrapText="1"/>
    </xf>
    <xf numFmtId="0" fontId="267" fillId="0" borderId="75" xfId="0" applyFont="1" applyBorder="1" applyAlignment="1">
      <alignment horizontal="center" vertical="center" wrapText="1"/>
    </xf>
    <xf numFmtId="0" fontId="8" fillId="0" borderId="76" xfId="0" quotePrefix="1" applyFont="1" applyBorder="1" applyAlignment="1">
      <alignment horizontal="center" vertical="center" wrapText="1"/>
    </xf>
    <xf numFmtId="43" fontId="8" fillId="70" borderId="76" xfId="1" applyFont="1" applyFill="1" applyBorder="1" applyAlignment="1">
      <alignment horizontal="right" vertical="center" wrapText="1"/>
    </xf>
    <xf numFmtId="43" fontId="8" fillId="0" borderId="76" xfId="1" applyNumberFormat="1" applyFont="1" applyBorder="1" applyAlignment="1">
      <alignment horizontal="right" vertical="center" wrapText="1"/>
    </xf>
    <xf numFmtId="167" fontId="8" fillId="0" borderId="76" xfId="0" applyNumberFormat="1" applyFont="1" applyBorder="1" applyAlignment="1">
      <alignment horizontal="right" vertical="center" wrapText="1"/>
    </xf>
    <xf numFmtId="167" fontId="8" fillId="0" borderId="76" xfId="5" applyNumberFormat="1" applyFont="1" applyBorder="1" applyAlignment="1">
      <alignment horizontal="right" vertical="center" wrapText="1"/>
    </xf>
    <xf numFmtId="43" fontId="8" fillId="0" borderId="76" xfId="0" applyNumberFormat="1" applyFont="1" applyBorder="1" applyAlignment="1">
      <alignment horizontal="center" vertical="center" wrapText="1"/>
    </xf>
    <xf numFmtId="297" fontId="8" fillId="0" borderId="76" xfId="0" applyNumberFormat="1" applyFont="1" applyBorder="1" applyAlignment="1">
      <alignment horizontal="center" vertical="center" wrapText="1"/>
    </xf>
    <xf numFmtId="0" fontId="8" fillId="0" borderId="76" xfId="0" applyFont="1" applyBorder="1" applyAlignment="1">
      <alignment horizontal="center" vertical="center" wrapText="1"/>
    </xf>
    <xf numFmtId="0" fontId="267" fillId="72" borderId="75" xfId="0" applyFont="1" applyFill="1" applyBorder="1" applyAlignment="1">
      <alignment vertical="center" wrapText="1"/>
    </xf>
    <xf numFmtId="4" fontId="267" fillId="72" borderId="75" xfId="0" applyNumberFormat="1" applyFont="1" applyFill="1" applyBorder="1" applyAlignment="1">
      <alignment vertical="center" wrapText="1"/>
    </xf>
    <xf numFmtId="43" fontId="267" fillId="72" borderId="75" xfId="0" applyNumberFormat="1" applyFont="1" applyFill="1" applyBorder="1" applyAlignment="1">
      <alignment horizontal="right" vertical="center" wrapText="1"/>
    </xf>
    <xf numFmtId="3" fontId="267" fillId="72" borderId="75" xfId="0" applyNumberFormat="1" applyFont="1" applyFill="1" applyBorder="1" applyAlignment="1">
      <alignment horizontal="right" vertical="center" wrapText="1"/>
    </xf>
    <xf numFmtId="167" fontId="267" fillId="72" borderId="75" xfId="5" applyFont="1" applyFill="1" applyBorder="1" applyAlignment="1">
      <alignment horizontal="right" vertical="center" wrapText="1"/>
    </xf>
    <xf numFmtId="0" fontId="267" fillId="0" borderId="76" xfId="0" quotePrefix="1" applyFont="1" applyBorder="1" applyAlignment="1">
      <alignment horizontal="center" vertical="center" wrapText="1"/>
    </xf>
    <xf numFmtId="0" fontId="267" fillId="70" borderId="76" xfId="0" applyFont="1" applyFill="1" applyBorder="1" applyAlignment="1">
      <alignment vertical="center" wrapText="1"/>
    </xf>
    <xf numFmtId="4" fontId="267" fillId="70" borderId="76" xfId="0" applyNumberFormat="1" applyFont="1" applyFill="1" applyBorder="1" applyAlignment="1">
      <alignment vertical="center" wrapText="1"/>
    </xf>
    <xf numFmtId="4" fontId="267" fillId="0" borderId="76" xfId="0" applyNumberFormat="1" applyFont="1" applyBorder="1" applyAlignment="1">
      <alignment horizontal="right" vertical="center" wrapText="1"/>
    </xf>
    <xf numFmtId="4" fontId="267" fillId="72" borderId="76" xfId="0" applyNumberFormat="1" applyFont="1" applyFill="1" applyBorder="1" applyAlignment="1">
      <alignment horizontal="right" vertical="center" wrapText="1"/>
    </xf>
    <xf numFmtId="167" fontId="267" fillId="0" borderId="76" xfId="5" applyFont="1" applyBorder="1" applyAlignment="1">
      <alignment horizontal="right" vertical="center" wrapText="1"/>
    </xf>
    <xf numFmtId="167" fontId="267" fillId="0" borderId="76" xfId="5" applyNumberFormat="1" applyFont="1" applyBorder="1" applyAlignment="1">
      <alignment horizontal="right" vertical="center" wrapText="1"/>
    </xf>
    <xf numFmtId="167" fontId="267" fillId="0" borderId="76" xfId="0" applyNumberFormat="1" applyFont="1" applyBorder="1" applyAlignment="1">
      <alignment horizontal="right" vertical="center" wrapText="1"/>
    </xf>
    <xf numFmtId="3" fontId="267" fillId="0" borderId="76" xfId="0" applyNumberFormat="1" applyFont="1" applyBorder="1" applyAlignment="1">
      <alignment horizontal="right" vertical="center" wrapText="1"/>
    </xf>
    <xf numFmtId="4" fontId="267" fillId="0" borderId="76" xfId="0" applyNumberFormat="1" applyFont="1" applyBorder="1" applyAlignment="1">
      <alignment vertical="center" wrapText="1"/>
    </xf>
    <xf numFmtId="0" fontId="3" fillId="0" borderId="0" xfId="0" applyFont="1" applyAlignment="1">
      <alignment horizontal="center" vertical="center" wrapText="1"/>
    </xf>
    <xf numFmtId="0" fontId="283" fillId="70" borderId="58" xfId="0" applyFont="1" applyFill="1" applyBorder="1" applyAlignment="1">
      <alignment horizontal="center" vertical="center" wrapText="1"/>
    </xf>
    <xf numFmtId="0" fontId="283" fillId="70" borderId="58" xfId="0" applyFont="1" applyFill="1" applyBorder="1" applyAlignment="1">
      <alignment vertical="center" wrapText="1"/>
    </xf>
    <xf numFmtId="3" fontId="283" fillId="70" borderId="58" xfId="0" applyNumberFormat="1" applyFont="1" applyFill="1" applyBorder="1" applyAlignment="1">
      <alignment vertical="center" wrapText="1"/>
    </xf>
    <xf numFmtId="2" fontId="283" fillId="70" borderId="58" xfId="0" applyNumberFormat="1" applyFont="1" applyFill="1" applyBorder="1" applyAlignment="1">
      <alignment vertical="center" wrapText="1"/>
    </xf>
    <xf numFmtId="0" fontId="284" fillId="0" borderId="0" xfId="0" applyFont="1" applyAlignment="1">
      <alignment vertical="center"/>
    </xf>
    <xf numFmtId="0" fontId="285" fillId="70" borderId="58" xfId="0" applyFont="1" applyFill="1" applyBorder="1" applyAlignment="1">
      <alignment horizontal="center" vertical="center" wrapText="1"/>
    </xf>
    <xf numFmtId="170" fontId="283" fillId="70" borderId="58" xfId="1" applyNumberFormat="1" applyFont="1" applyFill="1" applyBorder="1" applyAlignment="1">
      <alignment vertical="center" wrapText="1"/>
    </xf>
    <xf numFmtId="0" fontId="285" fillId="70" borderId="58" xfId="0" applyFont="1" applyFill="1" applyBorder="1" applyAlignment="1">
      <alignment vertical="center" wrapText="1"/>
    </xf>
    <xf numFmtId="170" fontId="284" fillId="0" borderId="0" xfId="0" applyNumberFormat="1" applyFont="1" applyAlignment="1">
      <alignment vertical="center"/>
    </xf>
    <xf numFmtId="0" fontId="286" fillId="70" borderId="58" xfId="0" applyFont="1" applyFill="1" applyBorder="1" applyAlignment="1">
      <alignment vertical="center" wrapText="1"/>
    </xf>
    <xf numFmtId="170" fontId="284" fillId="0" borderId="0" xfId="1" applyNumberFormat="1" applyFont="1" applyAlignment="1">
      <alignment vertical="center"/>
    </xf>
    <xf numFmtId="299" fontId="284" fillId="0" borderId="0" xfId="0" applyNumberFormat="1" applyFont="1" applyAlignment="1">
      <alignment vertical="center"/>
    </xf>
    <xf numFmtId="207" fontId="287" fillId="70" borderId="75" xfId="0" applyNumberFormat="1" applyFont="1" applyFill="1" applyBorder="1" applyAlignment="1">
      <alignment vertical="center" wrapText="1"/>
    </xf>
    <xf numFmtId="207" fontId="288" fillId="0" borderId="0" xfId="0" applyNumberFormat="1" applyFont="1" applyAlignment="1">
      <alignment vertical="center"/>
    </xf>
    <xf numFmtId="207" fontId="287" fillId="70" borderId="75" xfId="0" applyNumberFormat="1" applyFont="1" applyFill="1" applyBorder="1" applyAlignment="1">
      <alignment horizontal="center" vertical="center" wrapText="1"/>
    </xf>
    <xf numFmtId="207" fontId="287" fillId="70" borderId="75" xfId="0" applyNumberFormat="1" applyFont="1" applyFill="1" applyBorder="1" applyAlignment="1">
      <alignment horizontal="right" vertical="center" wrapText="1"/>
    </xf>
    <xf numFmtId="4" fontId="247" fillId="71" borderId="58" xfId="0" applyNumberFormat="1" applyFont="1" applyFill="1" applyBorder="1" applyAlignment="1">
      <alignment vertical="center" wrapText="1"/>
    </xf>
    <xf numFmtId="0" fontId="7" fillId="0" borderId="75" xfId="0" applyFont="1" applyBorder="1" applyAlignment="1">
      <alignment horizontal="center" vertical="center" wrapText="1"/>
    </xf>
    <xf numFmtId="3" fontId="7" fillId="0" borderId="75" xfId="0" applyNumberFormat="1" applyFont="1" applyBorder="1" applyAlignment="1">
      <alignment horizontal="right" vertical="center" wrapText="1"/>
    </xf>
    <xf numFmtId="4" fontId="7" fillId="0" borderId="75" xfId="0" applyNumberFormat="1" applyFont="1" applyBorder="1" applyAlignment="1">
      <alignment horizontal="right" vertical="center" wrapText="1"/>
    </xf>
    <xf numFmtId="296" fontId="222" fillId="0" borderId="0" xfId="0" applyNumberFormat="1" applyFont="1" applyAlignment="1">
      <alignment vertical="center"/>
    </xf>
    <xf numFmtId="4" fontId="86" fillId="72" borderId="75" xfId="0" applyNumberFormat="1" applyFont="1" applyFill="1" applyBorder="1" applyAlignment="1">
      <alignment vertical="center"/>
    </xf>
    <xf numFmtId="207" fontId="257" fillId="72" borderId="76" xfId="0" applyNumberFormat="1" applyFont="1" applyFill="1" applyBorder="1" applyAlignment="1">
      <alignment vertical="center"/>
    </xf>
    <xf numFmtId="0" fontId="7" fillId="0" borderId="68" xfId="0" applyFont="1" applyBorder="1" applyAlignment="1">
      <alignment horizontal="center" vertical="center" wrapText="1"/>
    </xf>
    <xf numFmtId="0" fontId="7" fillId="0" borderId="76" xfId="0" applyFont="1" applyBorder="1" applyAlignment="1">
      <alignment horizontal="center" wrapText="1"/>
    </xf>
    <xf numFmtId="0" fontId="7" fillId="0" borderId="76" xfId="0" applyFont="1" applyBorder="1" applyAlignment="1">
      <alignment wrapText="1"/>
    </xf>
    <xf numFmtId="3" fontId="7" fillId="0" borderId="76" xfId="0" applyNumberFormat="1" applyFont="1" applyBorder="1" applyAlignment="1">
      <alignment horizontal="right" wrapText="1"/>
    </xf>
    <xf numFmtId="4" fontId="7" fillId="0" borderId="76" xfId="0" applyNumberFormat="1" applyFont="1" applyBorder="1" applyAlignment="1">
      <alignment horizontal="right" wrapText="1"/>
    </xf>
    <xf numFmtId="3" fontId="7" fillId="0" borderId="75" xfId="0" applyNumberFormat="1" applyFont="1" applyBorder="1" applyAlignment="1">
      <alignment horizontal="right" vertical="center" wrapText="1"/>
    </xf>
    <xf numFmtId="4" fontId="7" fillId="0" borderId="75" xfId="0" applyNumberFormat="1" applyFont="1" applyBorder="1" applyAlignment="1">
      <alignment horizontal="right" vertical="center" wrapText="1"/>
    </xf>
    <xf numFmtId="3" fontId="262" fillId="0" borderId="16" xfId="0" applyNumberFormat="1" applyFont="1" applyBorder="1" applyAlignment="1">
      <alignment horizontal="right" vertical="center" wrapText="1"/>
    </xf>
    <xf numFmtId="295" fontId="7" fillId="0" borderId="75" xfId="0" applyNumberFormat="1" applyFont="1" applyBorder="1" applyAlignment="1">
      <alignment horizontal="right" vertical="center" wrapText="1"/>
    </xf>
    <xf numFmtId="0" fontId="289" fillId="0" borderId="68" xfId="0" applyFont="1" applyBorder="1" applyAlignment="1">
      <alignment horizontal="center" vertical="center" wrapText="1"/>
    </xf>
    <xf numFmtId="0" fontId="269" fillId="0" borderId="0" xfId="0" applyFont="1" applyAlignment="1">
      <alignment wrapText="1"/>
    </xf>
    <xf numFmtId="0" fontId="269" fillId="0" borderId="0" xfId="0" applyFont="1" applyAlignment="1">
      <alignment horizontal="right"/>
    </xf>
    <xf numFmtId="4" fontId="262" fillId="0" borderId="16" xfId="0" applyNumberFormat="1" applyFont="1" applyBorder="1" applyAlignment="1">
      <alignment horizontal="right" vertical="center" wrapText="1"/>
    </xf>
    <xf numFmtId="4" fontId="262" fillId="0" borderId="75" xfId="0" applyNumberFormat="1" applyFont="1" applyBorder="1" applyAlignment="1">
      <alignment horizontal="right" vertical="center" wrapText="1"/>
    </xf>
    <xf numFmtId="4" fontId="263" fillId="0" borderId="5" xfId="0" applyNumberFormat="1" applyFont="1" applyBorder="1" applyAlignment="1">
      <alignment horizontal="right" vertical="center" wrapText="1"/>
    </xf>
    <xf numFmtId="4" fontId="269" fillId="0" borderId="0" xfId="0" applyNumberFormat="1" applyFont="1"/>
    <xf numFmtId="0" fontId="0" fillId="0" borderId="68" xfId="0" applyBorder="1"/>
    <xf numFmtId="3" fontId="0" fillId="0" borderId="68" xfId="0" applyNumberFormat="1" applyBorder="1"/>
    <xf numFmtId="0" fontId="269" fillId="0" borderId="68" xfId="0" applyFont="1" applyBorder="1"/>
    <xf numFmtId="4" fontId="263" fillId="0" borderId="68" xfId="0" applyNumberFormat="1" applyFont="1" applyBorder="1" applyAlignment="1">
      <alignment horizontal="right" vertical="center" wrapText="1"/>
    </xf>
    <xf numFmtId="3" fontId="269" fillId="0" borderId="68" xfId="0" applyNumberFormat="1" applyFont="1" applyBorder="1"/>
    <xf numFmtId="4" fontId="269" fillId="0" borderId="68" xfId="0" applyNumberFormat="1" applyFont="1" applyBorder="1"/>
    <xf numFmtId="0" fontId="290" fillId="0" borderId="75" xfId="0" applyFont="1" applyBorder="1" applyAlignment="1">
      <alignment vertical="center" wrapText="1"/>
    </xf>
    <xf numFmtId="4" fontId="262" fillId="0" borderId="75" xfId="0" applyNumberFormat="1" applyFont="1" applyBorder="1" applyAlignment="1">
      <alignment horizontal="center" vertical="center" wrapText="1"/>
    </xf>
    <xf numFmtId="0" fontId="8" fillId="0" borderId="68" xfId="0" applyFont="1" applyBorder="1" applyAlignment="1">
      <alignment vertical="center" wrapText="1"/>
    </xf>
    <xf numFmtId="0" fontId="263" fillId="0" borderId="75" xfId="0" quotePrefix="1" applyFont="1" applyBorder="1" applyAlignment="1">
      <alignment horizontal="center" vertical="center" wrapText="1"/>
    </xf>
    <xf numFmtId="207" fontId="238" fillId="0" borderId="75" xfId="0" applyNumberFormat="1" applyFont="1" applyBorder="1" applyAlignment="1">
      <alignment vertical="center" wrapText="1"/>
    </xf>
    <xf numFmtId="3" fontId="3" fillId="70" borderId="64" xfId="0" applyNumberFormat="1" applyFont="1" applyFill="1" applyBorder="1" applyAlignment="1">
      <alignment vertical="center" wrapText="1"/>
    </xf>
    <xf numFmtId="207" fontId="219" fillId="70" borderId="80" xfId="0" applyNumberFormat="1" applyFont="1" applyFill="1" applyBorder="1" applyAlignment="1">
      <alignment horizontal="center" vertical="center" wrapText="1"/>
    </xf>
    <xf numFmtId="207" fontId="219" fillId="70" borderId="80" xfId="0" applyNumberFormat="1" applyFont="1" applyFill="1" applyBorder="1" applyAlignment="1">
      <alignment vertical="center" wrapText="1"/>
    </xf>
    <xf numFmtId="207" fontId="219" fillId="70" borderId="80" xfId="0" applyNumberFormat="1" applyFont="1" applyFill="1" applyBorder="1" applyAlignment="1">
      <alignment horizontal="right" vertical="center" wrapText="1"/>
    </xf>
    <xf numFmtId="207" fontId="7" fillId="0" borderId="80" xfId="0" applyNumberFormat="1" applyFont="1" applyBorder="1" applyAlignment="1">
      <alignment vertical="center" wrapText="1"/>
    </xf>
    <xf numFmtId="207" fontId="7" fillId="0" borderId="79" xfId="0" applyNumberFormat="1" applyFont="1" applyBorder="1" applyAlignment="1">
      <alignment vertical="center" wrapText="1"/>
    </xf>
    <xf numFmtId="3" fontId="11" fillId="71" borderId="0" xfId="0" applyNumberFormat="1" applyFont="1" applyFill="1" applyAlignment="1">
      <alignment vertical="center"/>
    </xf>
    <xf numFmtId="4" fontId="65" fillId="70" borderId="58" xfId="0" applyNumberFormat="1" applyFont="1" applyFill="1" applyBorder="1" applyAlignment="1">
      <alignment vertical="center" wrapText="1"/>
    </xf>
    <xf numFmtId="3" fontId="65" fillId="70" borderId="58" xfId="0" applyNumberFormat="1" applyFont="1" applyFill="1" applyBorder="1" applyAlignment="1">
      <alignment horizontal="center" vertical="center" wrapText="1"/>
    </xf>
    <xf numFmtId="4" fontId="260" fillId="0" borderId="0" xfId="0" applyNumberFormat="1" applyFont="1" applyAlignment="1">
      <alignment vertical="center"/>
    </xf>
    <xf numFmtId="295" fontId="65" fillId="70" borderId="58" xfId="0" applyNumberFormat="1" applyFont="1" applyFill="1" applyBorder="1" applyAlignment="1">
      <alignment vertical="center" wrapText="1"/>
    </xf>
    <xf numFmtId="4" fontId="65" fillId="71" borderId="58" xfId="0" applyNumberFormat="1" applyFont="1" applyFill="1" applyBorder="1" applyAlignment="1">
      <alignment vertical="center" wrapText="1"/>
    </xf>
    <xf numFmtId="4" fontId="229" fillId="71" borderId="58" xfId="0" applyNumberFormat="1" applyFont="1" applyFill="1" applyBorder="1" applyAlignment="1">
      <alignment vertical="center" wrapText="1"/>
    </xf>
    <xf numFmtId="0" fontId="17" fillId="0" borderId="58" xfId="0" applyFont="1" applyBorder="1" applyAlignment="1">
      <alignment vertical="center"/>
    </xf>
    <xf numFmtId="207" fontId="291" fillId="0" borderId="0" xfId="0" applyNumberFormat="1" applyFont="1" applyAlignment="1">
      <alignment vertical="center"/>
    </xf>
    <xf numFmtId="207" fontId="11" fillId="71" borderId="0" xfId="0" applyNumberFormat="1" applyFont="1" applyFill="1" applyAlignment="1">
      <alignment vertical="center"/>
    </xf>
    <xf numFmtId="4" fontId="262" fillId="0" borderId="0" xfId="0" applyNumberFormat="1" applyFont="1" applyAlignment="1">
      <alignment horizontal="center" vertical="center" wrapText="1"/>
    </xf>
    <xf numFmtId="4" fontId="231" fillId="71" borderId="59" xfId="0" applyNumberFormat="1" applyFont="1" applyFill="1" applyBorder="1" applyAlignment="1">
      <alignment horizontal="center" vertical="center" wrapText="1"/>
    </xf>
    <xf numFmtId="4" fontId="246" fillId="71" borderId="60" xfId="0" applyNumberFormat="1" applyFont="1" applyFill="1" applyBorder="1" applyAlignment="1">
      <alignment horizontal="center" vertical="center" wrapText="1"/>
    </xf>
    <xf numFmtId="4" fontId="246" fillId="71" borderId="58" xfId="0" applyNumberFormat="1" applyFont="1" applyFill="1" applyBorder="1" applyAlignment="1">
      <alignment horizontal="center" vertical="center" wrapText="1"/>
    </xf>
    <xf numFmtId="4" fontId="227" fillId="71" borderId="58" xfId="0" applyNumberFormat="1" applyFont="1" applyFill="1" applyBorder="1" applyAlignment="1">
      <alignment vertical="center" wrapText="1"/>
    </xf>
    <xf numFmtId="4" fontId="247" fillId="71" borderId="61" xfId="0" applyNumberFormat="1" applyFont="1" applyFill="1" applyBorder="1" applyAlignment="1">
      <alignment vertical="center" wrapText="1"/>
    </xf>
    <xf numFmtId="0" fontId="7" fillId="0" borderId="68" xfId="0" applyFont="1" applyBorder="1" applyAlignment="1">
      <alignment horizontal="center" vertical="center" wrapText="1"/>
    </xf>
    <xf numFmtId="0" fontId="11" fillId="0" borderId="0" xfId="0" applyFont="1" applyBorder="1" applyAlignment="1">
      <alignment horizontal="center" vertical="center"/>
    </xf>
    <xf numFmtId="207" fontId="257" fillId="72" borderId="70" xfId="0" applyNumberFormat="1" applyFont="1" applyFill="1" applyBorder="1" applyAlignment="1">
      <alignment horizontal="center" vertical="center"/>
    </xf>
    <xf numFmtId="207" fontId="257" fillId="72" borderId="68" xfId="0" applyNumberFormat="1" applyFont="1" applyFill="1" applyBorder="1" applyAlignment="1">
      <alignment horizontal="center" vertical="center" wrapText="1"/>
    </xf>
    <xf numFmtId="207" fontId="257" fillId="72" borderId="5" xfId="0" applyNumberFormat="1" applyFont="1" applyFill="1" applyBorder="1" applyAlignment="1">
      <alignment horizontal="center" vertical="center" wrapText="1"/>
    </xf>
    <xf numFmtId="207" fontId="257" fillId="72" borderId="5" xfId="0" applyNumberFormat="1" applyFont="1" applyFill="1" applyBorder="1" applyAlignment="1">
      <alignment horizontal="center" vertical="center"/>
    </xf>
    <xf numFmtId="0" fontId="292" fillId="0" borderId="9" xfId="0" applyFont="1" applyBorder="1" applyAlignment="1">
      <alignment horizontal="right"/>
    </xf>
    <xf numFmtId="4" fontId="269" fillId="0" borderId="0" xfId="0" applyNumberFormat="1" applyFont="1" applyAlignment="1">
      <alignment horizontal="right"/>
    </xf>
    <xf numFmtId="0" fontId="7" fillId="0" borderId="0" xfId="0" applyFont="1" applyAlignment="1">
      <alignment vertical="center"/>
    </xf>
    <xf numFmtId="207" fontId="257" fillId="72" borderId="16" xfId="0" applyNumberFormat="1" applyFont="1" applyFill="1" applyBorder="1" applyAlignment="1">
      <alignment horizontal="center" vertical="center"/>
    </xf>
    <xf numFmtId="207" fontId="257" fillId="72" borderId="16" xfId="0" applyNumberFormat="1" applyFont="1" applyFill="1" applyBorder="1" applyAlignment="1">
      <alignment vertical="center"/>
    </xf>
    <xf numFmtId="3" fontId="86" fillId="72" borderId="75" xfId="0" applyNumberFormat="1" applyFont="1" applyFill="1" applyBorder="1" applyAlignment="1">
      <alignment horizontal="center" vertical="center"/>
    </xf>
    <xf numFmtId="43" fontId="260" fillId="0" borderId="75" xfId="1" applyFont="1" applyBorder="1" applyAlignment="1">
      <alignment horizontal="right" vertical="center" wrapText="1"/>
    </xf>
    <xf numFmtId="298" fontId="222" fillId="0" borderId="75" xfId="1" applyNumberFormat="1" applyFont="1" applyBorder="1" applyAlignment="1">
      <alignment horizontal="right" vertical="center" wrapText="1"/>
    </xf>
    <xf numFmtId="4" fontId="11" fillId="0" borderId="0" xfId="0" applyNumberFormat="1" applyFont="1"/>
    <xf numFmtId="295" fontId="284" fillId="0" borderId="0" xfId="0" applyNumberFormat="1" applyFont="1" applyAlignment="1">
      <alignment vertical="center"/>
    </xf>
    <xf numFmtId="302" fontId="283" fillId="0" borderId="75" xfId="1" applyNumberFormat="1" applyFont="1" applyBorder="1" applyAlignment="1">
      <alignment horizontal="center" vertical="center" wrapText="1"/>
    </xf>
    <xf numFmtId="3" fontId="285" fillId="70" borderId="58" xfId="0" applyNumberFormat="1" applyFont="1" applyFill="1" applyBorder="1" applyAlignment="1">
      <alignment vertical="center" wrapText="1"/>
    </xf>
    <xf numFmtId="2" fontId="285" fillId="70" borderId="58" xfId="0" applyNumberFormat="1" applyFont="1" applyFill="1" applyBorder="1" applyAlignment="1">
      <alignment vertical="center" wrapText="1"/>
    </xf>
    <xf numFmtId="0" fontId="270" fillId="0" borderId="0" xfId="0" applyFont="1" applyAlignment="1">
      <alignment vertical="center"/>
    </xf>
    <xf numFmtId="170" fontId="285" fillId="70" borderId="58" xfId="1" applyNumberFormat="1" applyFont="1" applyFill="1" applyBorder="1" applyAlignment="1">
      <alignment vertical="center" wrapText="1"/>
    </xf>
    <xf numFmtId="4" fontId="263" fillId="0" borderId="75" xfId="0" applyNumberFormat="1" applyFont="1" applyBorder="1" applyAlignment="1">
      <alignment horizontal="right" wrapText="1"/>
    </xf>
    <xf numFmtId="0" fontId="271" fillId="0" borderId="75" xfId="0" applyFont="1" applyBorder="1" applyAlignment="1">
      <alignment horizontal="center" vertical="center" wrapText="1"/>
    </xf>
    <xf numFmtId="0" fontId="271" fillId="0" borderId="75" xfId="0" applyFont="1" applyBorder="1" applyAlignment="1">
      <alignment vertical="center" wrapText="1"/>
    </xf>
    <xf numFmtId="207" fontId="271" fillId="0" borderId="75" xfId="0" applyNumberFormat="1" applyFont="1" applyBorder="1" applyAlignment="1">
      <alignment vertical="center" wrapText="1"/>
    </xf>
    <xf numFmtId="0" fontId="293" fillId="0" borderId="75" xfId="0" applyFont="1" applyBorder="1" applyAlignment="1">
      <alignment vertical="center" wrapText="1"/>
    </xf>
    <xf numFmtId="3" fontId="271" fillId="0" borderId="75" xfId="0" applyNumberFormat="1" applyFont="1" applyBorder="1" applyAlignment="1">
      <alignment vertical="center" wrapText="1"/>
    </xf>
    <xf numFmtId="3" fontId="271" fillId="0" borderId="75" xfId="0" applyNumberFormat="1" applyFont="1" applyBorder="1" applyAlignment="1">
      <alignment vertical="center"/>
    </xf>
    <xf numFmtId="207" fontId="282" fillId="70" borderId="75" xfId="0" applyNumberFormat="1" applyFont="1" applyFill="1" applyBorder="1" applyAlignment="1">
      <alignment vertical="center" wrapText="1"/>
    </xf>
    <xf numFmtId="207" fontId="282" fillId="0" borderId="75" xfId="0" applyNumberFormat="1" applyFont="1" applyBorder="1" applyAlignment="1">
      <alignment vertical="center" wrapText="1"/>
    </xf>
    <xf numFmtId="0" fontId="282" fillId="70" borderId="75" xfId="0" applyFont="1" applyFill="1" applyBorder="1" applyAlignment="1">
      <alignment horizontal="center" vertical="center" wrapText="1"/>
    </xf>
    <xf numFmtId="3" fontId="282" fillId="70" borderId="75" xfId="0" applyNumberFormat="1" applyFont="1" applyFill="1" applyBorder="1" applyAlignment="1">
      <alignment horizontal="right" vertical="center" wrapText="1"/>
    </xf>
    <xf numFmtId="207" fontId="282" fillId="70" borderId="75" xfId="0" applyNumberFormat="1" applyFont="1" applyFill="1" applyBorder="1" applyAlignment="1">
      <alignment horizontal="right" vertical="center" wrapText="1"/>
    </xf>
    <xf numFmtId="1" fontId="282" fillId="70" borderId="75" xfId="0" applyNumberFormat="1" applyFont="1" applyFill="1" applyBorder="1" applyAlignment="1">
      <alignment horizontal="center" vertical="center" wrapText="1"/>
    </xf>
    <xf numFmtId="1" fontId="282" fillId="0" borderId="75" xfId="0" applyNumberFormat="1" applyFont="1" applyBorder="1" applyAlignment="1">
      <alignment horizontal="center" vertical="center" wrapText="1"/>
    </xf>
    <xf numFmtId="0" fontId="271" fillId="70" borderId="75" xfId="0" applyFont="1" applyFill="1" applyBorder="1" applyAlignment="1">
      <alignment horizontal="center" vertical="center" wrapText="1"/>
    </xf>
    <xf numFmtId="1" fontId="271" fillId="70" borderId="75" xfId="0" applyNumberFormat="1" applyFont="1" applyFill="1" applyBorder="1" applyAlignment="1">
      <alignment horizontal="center" vertical="center" wrapText="1"/>
    </xf>
    <xf numFmtId="1" fontId="271" fillId="0" borderId="75" xfId="0" applyNumberFormat="1" applyFont="1" applyBorder="1" applyAlignment="1">
      <alignment horizontal="center" vertical="center" wrapText="1"/>
    </xf>
    <xf numFmtId="0" fontId="294" fillId="0" borderId="75" xfId="0" applyFont="1" applyBorder="1" applyAlignment="1">
      <alignment vertical="center" wrapText="1"/>
    </xf>
    <xf numFmtId="1" fontId="220" fillId="70" borderId="75" xfId="0" applyNumberFormat="1" applyFont="1" applyFill="1" applyBorder="1" applyAlignment="1">
      <alignment horizontal="center" vertical="center" wrapText="1"/>
    </xf>
    <xf numFmtId="1" fontId="220" fillId="0" borderId="75" xfId="0" applyNumberFormat="1" applyFont="1" applyBorder="1" applyAlignment="1">
      <alignment horizontal="center" vertical="center" wrapText="1"/>
    </xf>
    <xf numFmtId="0" fontId="220" fillId="70" borderId="75" xfId="0" applyFont="1" applyFill="1" applyBorder="1" applyAlignment="1">
      <alignment horizontal="center" vertical="center" wrapText="1"/>
    </xf>
    <xf numFmtId="1" fontId="221" fillId="70" borderId="75" xfId="0" applyNumberFormat="1" applyFont="1" applyFill="1" applyBorder="1" applyAlignment="1">
      <alignment horizontal="center" vertical="center" wrapText="1"/>
    </xf>
    <xf numFmtId="1" fontId="221" fillId="0" borderId="75" xfId="0" applyNumberFormat="1" applyFont="1" applyBorder="1" applyAlignment="1">
      <alignment horizontal="center" vertical="center" wrapText="1"/>
    </xf>
    <xf numFmtId="0" fontId="221" fillId="70" borderId="75" xfId="0" applyFont="1" applyFill="1" applyBorder="1" applyAlignment="1">
      <alignment horizontal="center" vertical="center" wrapText="1"/>
    </xf>
    <xf numFmtId="207" fontId="297" fillId="0" borderId="0" xfId="0" applyNumberFormat="1" applyFont="1" applyAlignment="1">
      <alignment vertical="center"/>
    </xf>
    <xf numFmtId="207" fontId="298" fillId="0" borderId="0" xfId="0" applyNumberFormat="1" applyFont="1" applyAlignment="1">
      <alignment vertical="center"/>
    </xf>
    <xf numFmtId="207" fontId="296" fillId="0" borderId="0" xfId="0" applyNumberFormat="1" applyFont="1" applyAlignment="1">
      <alignment vertical="center"/>
    </xf>
    <xf numFmtId="207" fontId="295" fillId="0" borderId="0" xfId="0" applyNumberFormat="1" applyFont="1" applyAlignment="1">
      <alignment vertical="center"/>
    </xf>
    <xf numFmtId="207" fontId="299" fillId="0" borderId="0" xfId="0" applyNumberFormat="1" applyFont="1" applyAlignment="1">
      <alignment vertical="center"/>
    </xf>
    <xf numFmtId="273" fontId="243" fillId="0" borderId="0" xfId="0" applyNumberFormat="1" applyFont="1" applyAlignment="1">
      <alignment vertical="center"/>
    </xf>
    <xf numFmtId="295" fontId="243" fillId="0" borderId="0" xfId="0" applyNumberFormat="1" applyFont="1" applyAlignment="1">
      <alignment vertical="center"/>
    </xf>
    <xf numFmtId="4" fontId="229" fillId="72" borderId="58" xfId="0" applyNumberFormat="1" applyFont="1" applyFill="1" applyBorder="1" applyAlignment="1">
      <alignment vertical="center" wrapText="1"/>
    </xf>
    <xf numFmtId="4" fontId="65" fillId="72" borderId="58" xfId="0" applyNumberFormat="1" applyFont="1" applyFill="1" applyBorder="1" applyAlignment="1">
      <alignment vertical="center" wrapText="1"/>
    </xf>
    <xf numFmtId="4" fontId="247" fillId="70" borderId="0" xfId="0" applyNumberFormat="1" applyFont="1" applyFill="1" applyAlignment="1">
      <alignment vertical="center" wrapText="1"/>
    </xf>
    <xf numFmtId="4" fontId="245" fillId="70" borderId="0" xfId="0" applyNumberFormat="1" applyFont="1" applyFill="1" applyAlignment="1">
      <alignment vertical="center" wrapText="1"/>
    </xf>
    <xf numFmtId="3" fontId="65" fillId="71" borderId="58" xfId="0" applyNumberFormat="1" applyFont="1" applyFill="1" applyBorder="1" applyAlignment="1">
      <alignment horizontal="center" vertical="center" wrapText="1"/>
    </xf>
    <xf numFmtId="4" fontId="65" fillId="71" borderId="58" xfId="0" applyNumberFormat="1" applyFont="1" applyFill="1" applyBorder="1" applyAlignment="1">
      <alignment horizontal="center" vertical="center" wrapText="1"/>
    </xf>
    <xf numFmtId="295" fontId="65" fillId="71" borderId="58" xfId="0" applyNumberFormat="1" applyFont="1" applyFill="1" applyBorder="1" applyAlignment="1">
      <alignment vertical="center" wrapText="1"/>
    </xf>
    <xf numFmtId="4" fontId="234" fillId="71" borderId="58" xfId="0" applyNumberFormat="1" applyFont="1" applyFill="1" applyBorder="1" applyAlignment="1">
      <alignment vertical="center" wrapText="1"/>
    </xf>
    <xf numFmtId="4" fontId="266" fillId="71" borderId="58" xfId="0" applyNumberFormat="1" applyFont="1" applyFill="1" applyBorder="1" applyAlignment="1">
      <alignment vertical="center" wrapText="1"/>
    </xf>
    <xf numFmtId="4" fontId="260" fillId="71" borderId="0" xfId="0" applyNumberFormat="1" applyFont="1" applyFill="1" applyAlignment="1">
      <alignment vertical="center"/>
    </xf>
    <xf numFmtId="300" fontId="260" fillId="71" borderId="0" xfId="0" applyNumberFormat="1" applyFont="1" applyFill="1" applyAlignment="1">
      <alignment vertical="center"/>
    </xf>
    <xf numFmtId="4" fontId="18" fillId="0" borderId="16" xfId="0" applyNumberFormat="1" applyFont="1" applyBorder="1" applyAlignment="1">
      <alignment horizontal="right" vertical="center" wrapText="1"/>
    </xf>
    <xf numFmtId="43" fontId="7" fillId="0" borderId="16" xfId="0" applyNumberFormat="1" applyFont="1" applyBorder="1" applyAlignment="1">
      <alignment horizontal="center" vertical="center" wrapText="1"/>
    </xf>
    <xf numFmtId="297" fontId="7" fillId="0" borderId="16" xfId="0" applyNumberFormat="1" applyFont="1" applyBorder="1" applyAlignment="1">
      <alignment horizontal="center" vertical="center" wrapText="1"/>
    </xf>
    <xf numFmtId="0" fontId="224" fillId="0" borderId="0" xfId="0" applyFont="1"/>
    <xf numFmtId="0" fontId="8" fillId="70" borderId="75" xfId="0" applyFont="1" applyFill="1" applyBorder="1" applyAlignment="1">
      <alignment vertical="center" wrapText="1"/>
    </xf>
    <xf numFmtId="43" fontId="267" fillId="72" borderId="75" xfId="5" applyNumberFormat="1" applyFont="1" applyFill="1" applyBorder="1" applyAlignment="1">
      <alignment horizontal="right" vertical="center" wrapText="1"/>
    </xf>
    <xf numFmtId="0" fontId="267" fillId="72" borderId="75" xfId="0" applyFont="1" applyFill="1" applyBorder="1" applyAlignment="1">
      <alignment horizontal="center" vertical="center" wrapText="1"/>
    </xf>
    <xf numFmtId="0" fontId="8" fillId="72" borderId="75" xfId="0" applyFont="1" applyFill="1" applyBorder="1" applyAlignment="1">
      <alignment vertical="center" wrapText="1"/>
    </xf>
    <xf numFmtId="167" fontId="267" fillId="0" borderId="75" xfId="5" applyFont="1" applyBorder="1" applyAlignment="1">
      <alignment horizontal="right" vertical="center" wrapText="1"/>
    </xf>
    <xf numFmtId="43" fontId="8" fillId="72" borderId="75" xfId="1053" applyNumberFormat="1" applyFont="1" applyFill="1" applyBorder="1" applyAlignment="1">
      <alignment horizontal="right" vertical="center" wrapText="1"/>
    </xf>
    <xf numFmtId="0" fontId="267" fillId="70" borderId="75" xfId="0" applyFont="1" applyFill="1" applyBorder="1" applyAlignment="1">
      <alignment vertical="center" wrapText="1"/>
    </xf>
    <xf numFmtId="0" fontId="8" fillId="70" borderId="76" xfId="0" applyFont="1" applyFill="1" applyBorder="1" applyAlignment="1">
      <alignment vertical="center" wrapText="1"/>
    </xf>
    <xf numFmtId="0" fontId="8" fillId="0" borderId="0" xfId="0" applyFont="1" applyBorder="1" applyAlignment="1">
      <alignment vertical="center" wrapText="1"/>
    </xf>
    <xf numFmtId="4" fontId="7" fillId="0" borderId="16" xfId="0" applyNumberFormat="1" applyFont="1" applyBorder="1" applyAlignment="1">
      <alignment vertical="center" wrapText="1"/>
    </xf>
    <xf numFmtId="207" fontId="268" fillId="0" borderId="0" xfId="0" applyNumberFormat="1" applyFont="1" applyAlignment="1">
      <alignment vertical="center"/>
    </xf>
    <xf numFmtId="207" fontId="302" fillId="0" borderId="75" xfId="0" applyNumberFormat="1" applyFont="1" applyBorder="1" applyAlignment="1">
      <alignment horizontal="center" vertical="center" wrapText="1"/>
    </xf>
    <xf numFmtId="207" fontId="302" fillId="0" borderId="75" xfId="0" applyNumberFormat="1" applyFont="1" applyBorder="1" applyAlignment="1">
      <alignment vertical="center" wrapText="1"/>
    </xf>
    <xf numFmtId="207" fontId="289" fillId="0" borderId="75" xfId="0" applyNumberFormat="1" applyFont="1" applyBorder="1" applyAlignment="1">
      <alignment horizontal="right" vertical="center" wrapText="1"/>
    </xf>
    <xf numFmtId="0" fontId="269" fillId="71" borderId="0" xfId="0" applyFont="1" applyFill="1"/>
    <xf numFmtId="3" fontId="262" fillId="0" borderId="75" xfId="0" applyNumberFormat="1" applyFont="1" applyBorder="1" applyAlignment="1">
      <alignment horizontal="left" vertical="center" wrapText="1"/>
    </xf>
    <xf numFmtId="3" fontId="303" fillId="70" borderId="58" xfId="0" applyNumberFormat="1" applyFont="1" applyFill="1" applyBorder="1" applyAlignment="1">
      <alignment horizontal="center" vertical="center" wrapText="1"/>
    </xf>
    <xf numFmtId="4" fontId="303" fillId="70" borderId="58" xfId="0" applyNumberFormat="1" applyFont="1" applyFill="1" applyBorder="1" applyAlignment="1">
      <alignment vertical="center" wrapText="1"/>
    </xf>
    <xf numFmtId="4" fontId="303" fillId="70" borderId="58" xfId="0" applyNumberFormat="1" applyFont="1" applyFill="1" applyBorder="1" applyAlignment="1">
      <alignment horizontal="center" vertical="center" wrapText="1"/>
    </xf>
    <xf numFmtId="4" fontId="302" fillId="71" borderId="58" xfId="0" applyNumberFormat="1" applyFont="1" applyFill="1" applyBorder="1" applyAlignment="1">
      <alignment vertical="center" wrapText="1"/>
    </xf>
    <xf numFmtId="4" fontId="304" fillId="70" borderId="58" xfId="0" applyNumberFormat="1" applyFont="1" applyFill="1" applyBorder="1" applyAlignment="1">
      <alignment vertical="center" wrapText="1"/>
    </xf>
    <xf numFmtId="4" fontId="268" fillId="0" borderId="0" xfId="0" applyNumberFormat="1" applyFont="1" applyAlignment="1">
      <alignment vertical="center"/>
    </xf>
    <xf numFmtId="4" fontId="302" fillId="70" borderId="58" xfId="0" applyNumberFormat="1" applyFont="1" applyFill="1" applyBorder="1" applyAlignment="1">
      <alignment vertical="center" wrapText="1"/>
    </xf>
    <xf numFmtId="4" fontId="305" fillId="70" borderId="58" xfId="0" applyNumberFormat="1" applyFont="1" applyFill="1" applyBorder="1" applyAlignment="1">
      <alignment vertical="center" wrapText="1"/>
    </xf>
    <xf numFmtId="4" fontId="304" fillId="71" borderId="58" xfId="0" applyNumberFormat="1" applyFont="1" applyFill="1" applyBorder="1" applyAlignment="1">
      <alignment vertical="center" wrapText="1"/>
    </xf>
    <xf numFmtId="4" fontId="306" fillId="0" borderId="0" xfId="0" applyNumberFormat="1" applyFont="1" applyAlignment="1">
      <alignment vertical="center"/>
    </xf>
    <xf numFmtId="168"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8" fontId="2" fillId="0" borderId="3" xfId="0" applyNumberFormat="1" applyFont="1" applyBorder="1" applyAlignment="1">
      <alignment horizontal="center" vertical="center" wrapText="1"/>
    </xf>
    <xf numFmtId="168" fontId="2" fillId="0" borderId="4" xfId="0" applyNumberFormat="1" applyFont="1" applyBorder="1" applyAlignment="1">
      <alignment horizontal="center" vertical="center" wrapText="1"/>
    </xf>
    <xf numFmtId="168" fontId="2" fillId="0" borderId="5"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8" fontId="2" fillId="0" borderId="3" xfId="0" applyNumberFormat="1" applyFont="1" applyBorder="1" applyAlignment="1">
      <alignment horizontal="center" vertical="center"/>
    </xf>
    <xf numFmtId="168" fontId="2" fillId="0" borderId="4" xfId="0" applyNumberFormat="1" applyFont="1" applyBorder="1" applyAlignment="1">
      <alignment horizontal="center" vertical="center"/>
    </xf>
    <xf numFmtId="168" fontId="2" fillId="0" borderId="5" xfId="0" applyNumberFormat="1" applyFon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xf>
    <xf numFmtId="0" fontId="4" fillId="0" borderId="9" xfId="0" applyFont="1" applyBorder="1" applyAlignment="1">
      <alignment horizontal="right"/>
    </xf>
    <xf numFmtId="0" fontId="7" fillId="0" borderId="1" xfId="0" applyFont="1" applyBorder="1" applyAlignment="1">
      <alignment horizontal="center" vertical="center" wrapText="1"/>
    </xf>
    <xf numFmtId="0" fontId="261" fillId="0" borderId="0" xfId="0" applyFont="1" applyAlignment="1">
      <alignment horizontal="center"/>
    </xf>
    <xf numFmtId="0" fontId="0" fillId="0" borderId="0" xfId="0" applyAlignment="1">
      <alignment horizontal="center"/>
    </xf>
    <xf numFmtId="0" fontId="3" fillId="0" borderId="0" xfId="0" applyFont="1" applyAlignment="1">
      <alignment horizontal="center" wrapText="1"/>
    </xf>
    <xf numFmtId="0" fontId="0" fillId="0" borderId="0" xfId="0" applyAlignment="1">
      <alignment horizontal="center" wrapText="1"/>
    </xf>
    <xf numFmtId="0" fontId="4" fillId="0" borderId="0" xfId="0" applyFont="1" applyAlignment="1">
      <alignment horizontal="left" wrapText="1"/>
    </xf>
    <xf numFmtId="0" fontId="7" fillId="0" borderId="75" xfId="0" applyFont="1" applyBorder="1" applyAlignment="1">
      <alignment horizontal="center" vertical="center" wrapText="1"/>
    </xf>
    <xf numFmtId="4" fontId="7" fillId="0" borderId="75" xfId="0" applyNumberFormat="1"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horizontal="left" vertical="center" wrapText="1"/>
    </xf>
    <xf numFmtId="0" fontId="3" fillId="0" borderId="0" xfId="0" applyFont="1" applyAlignment="1">
      <alignment horizontal="left" vertical="center" wrapText="1"/>
    </xf>
    <xf numFmtId="0" fontId="218" fillId="0" borderId="0" xfId="0" applyFont="1" applyAlignment="1">
      <alignment horizontal="center" vertical="center"/>
    </xf>
    <xf numFmtId="0" fontId="4" fillId="0" borderId="62" xfId="0" applyFont="1" applyBorder="1" applyAlignment="1">
      <alignment horizontal="center" vertical="center" wrapText="1"/>
    </xf>
    <xf numFmtId="0" fontId="11" fillId="0" borderId="0" xfId="0" applyFont="1" applyBorder="1" applyAlignment="1">
      <alignment horizontal="right"/>
    </xf>
    <xf numFmtId="0" fontId="10" fillId="0" borderId="0" xfId="0" applyFont="1" applyAlignment="1">
      <alignment horizontal="left" vertical="center" wrapText="1"/>
    </xf>
    <xf numFmtId="0" fontId="7" fillId="0" borderId="1" xfId="0" applyFont="1" applyBorder="1" applyAlignment="1">
      <alignment horizontal="center" wrapText="1"/>
    </xf>
    <xf numFmtId="207" fontId="13" fillId="0" borderId="1" xfId="0" applyNumberFormat="1" applyFont="1" applyBorder="1" applyAlignment="1">
      <alignment horizontal="center" vertical="center" wrapText="1"/>
    </xf>
    <xf numFmtId="207" fontId="12" fillId="0" borderId="0" xfId="0" applyNumberFormat="1" applyFont="1" applyAlignment="1">
      <alignment horizontal="left" vertical="center" wrapText="1"/>
    </xf>
    <xf numFmtId="207" fontId="7" fillId="0" borderId="0" xfId="0" applyNumberFormat="1" applyFont="1" applyAlignment="1">
      <alignment horizontal="center" vertical="center" wrapText="1"/>
    </xf>
    <xf numFmtId="207" fontId="7" fillId="0" borderId="0" xfId="0" applyNumberFormat="1" applyFont="1" applyAlignment="1">
      <alignment horizontal="center" vertical="center"/>
    </xf>
    <xf numFmtId="207" fontId="218" fillId="0" borderId="0" xfId="0" applyNumberFormat="1" applyFont="1" applyAlignment="1">
      <alignment horizontal="center" vertical="center"/>
    </xf>
    <xf numFmtId="4" fontId="223" fillId="0" borderId="0" xfId="0" applyNumberFormat="1" applyFont="1" applyAlignment="1">
      <alignment horizontal="center" vertical="center" wrapText="1"/>
    </xf>
    <xf numFmtId="4" fontId="225" fillId="71" borderId="0" xfId="0" applyNumberFormat="1" applyFont="1" applyFill="1" applyAlignment="1">
      <alignment horizontal="center" vertical="center" wrapText="1"/>
    </xf>
    <xf numFmtId="4" fontId="223" fillId="0" borderId="0" xfId="0" applyNumberFormat="1" applyFont="1" applyAlignment="1">
      <alignment horizontal="left" vertical="center" wrapText="1"/>
    </xf>
    <xf numFmtId="4" fontId="241" fillId="70" borderId="59" xfId="0" applyNumberFormat="1" applyFont="1" applyFill="1" applyBorder="1" applyAlignment="1">
      <alignment horizontal="center" vertical="center" wrapText="1"/>
    </xf>
    <xf numFmtId="4" fontId="225" fillId="70" borderId="59" xfId="0" applyNumberFormat="1" applyFont="1" applyFill="1" applyBorder="1" applyAlignment="1">
      <alignment horizontal="center" vertical="center" wrapText="1"/>
    </xf>
    <xf numFmtId="4" fontId="244" fillId="70" borderId="59" xfId="0" applyNumberFormat="1" applyFont="1" applyFill="1" applyBorder="1" applyAlignment="1">
      <alignment horizontal="center" vertical="center" wrapText="1"/>
    </xf>
    <xf numFmtId="4" fontId="231" fillId="70" borderId="59" xfId="0" applyNumberFormat="1" applyFont="1" applyFill="1" applyBorder="1" applyAlignment="1">
      <alignment horizontal="center" vertical="center" wrapText="1"/>
    </xf>
    <xf numFmtId="4" fontId="255" fillId="70" borderId="65" xfId="0" applyNumberFormat="1" applyFont="1" applyFill="1" applyBorder="1" applyAlignment="1">
      <alignment horizontal="center" vertical="center" wrapText="1"/>
    </xf>
    <xf numFmtId="4" fontId="255" fillId="70" borderId="66" xfId="0" applyNumberFormat="1" applyFont="1" applyFill="1" applyBorder="1" applyAlignment="1">
      <alignment horizontal="center" vertical="center" wrapText="1"/>
    </xf>
    <xf numFmtId="4" fontId="255" fillId="70" borderId="67" xfId="0" applyNumberFormat="1" applyFont="1" applyFill="1" applyBorder="1" applyAlignment="1">
      <alignment horizontal="center" vertical="center" wrapText="1"/>
    </xf>
    <xf numFmtId="4" fontId="225" fillId="70" borderId="63" xfId="0" applyNumberFormat="1" applyFont="1" applyFill="1" applyBorder="1" applyAlignment="1">
      <alignment horizontal="center" vertical="center" wrapText="1"/>
    </xf>
    <xf numFmtId="4" fontId="225" fillId="70" borderId="77" xfId="0" applyNumberFormat="1" applyFont="1" applyFill="1" applyBorder="1" applyAlignment="1">
      <alignment horizontal="center" vertical="center" wrapText="1"/>
    </xf>
    <xf numFmtId="4" fontId="225" fillId="70" borderId="78" xfId="0" applyNumberFormat="1" applyFont="1" applyFill="1" applyBorder="1" applyAlignment="1">
      <alignment horizontal="center" vertical="center" wrapText="1"/>
    </xf>
    <xf numFmtId="4" fontId="241" fillId="70" borderId="65" xfId="0" applyNumberFormat="1" applyFont="1" applyFill="1" applyBorder="1" applyAlignment="1">
      <alignment horizontal="center" vertical="center" wrapText="1"/>
    </xf>
    <xf numFmtId="4" fontId="241" fillId="70" borderId="67" xfId="0" applyNumberFormat="1" applyFont="1" applyFill="1" applyBorder="1" applyAlignment="1">
      <alignment horizontal="center" vertical="center" wrapText="1"/>
    </xf>
    <xf numFmtId="4" fontId="230" fillId="0" borderId="62" xfId="0" applyNumberFormat="1" applyFont="1" applyBorder="1" applyAlignment="1">
      <alignment horizontal="center" vertical="center"/>
    </xf>
    <xf numFmtId="4" fontId="225" fillId="71" borderId="81" xfId="0" applyNumberFormat="1" applyFont="1" applyFill="1" applyBorder="1" applyAlignment="1">
      <alignment horizontal="center" vertical="center" wrapText="1"/>
    </xf>
    <xf numFmtId="4" fontId="225" fillId="71" borderId="82" xfId="0" applyNumberFormat="1" applyFont="1" applyFill="1" applyBorder="1" applyAlignment="1">
      <alignment horizontal="center" vertical="center" wrapText="1"/>
    </xf>
    <xf numFmtId="4" fontId="225" fillId="71" borderId="83" xfId="0" applyNumberFormat="1" applyFont="1" applyFill="1" applyBorder="1" applyAlignment="1">
      <alignment horizontal="center" vertical="center" wrapText="1"/>
    </xf>
    <xf numFmtId="4" fontId="225" fillId="71" borderId="84" xfId="0" applyNumberFormat="1" applyFont="1" applyFill="1" applyBorder="1" applyAlignment="1">
      <alignment horizontal="center" vertical="center" wrapText="1"/>
    </xf>
    <xf numFmtId="4" fontId="18" fillId="0" borderId="0" xfId="0" applyNumberFormat="1" applyFont="1" applyAlignment="1">
      <alignment horizontal="center" vertical="center" wrapText="1"/>
    </xf>
    <xf numFmtId="4" fontId="240" fillId="0" borderId="62" xfId="0" applyNumberFormat="1" applyFont="1" applyBorder="1" applyAlignment="1">
      <alignment horizontal="center" vertical="center" wrapText="1"/>
    </xf>
    <xf numFmtId="4" fontId="226" fillId="0" borderId="0" xfId="0" applyNumberFormat="1" applyFont="1" applyBorder="1" applyAlignment="1">
      <alignment horizontal="left" vertical="center" wrapText="1"/>
    </xf>
    <xf numFmtId="4" fontId="249" fillId="70" borderId="59" xfId="0" applyNumberFormat="1" applyFont="1" applyFill="1" applyBorder="1" applyAlignment="1">
      <alignment horizontal="center" vertical="center" wrapText="1"/>
    </xf>
    <xf numFmtId="4" fontId="236" fillId="70" borderId="59" xfId="0" applyNumberFormat="1" applyFont="1" applyFill="1" applyBorder="1" applyAlignment="1">
      <alignment horizontal="center" vertical="center" wrapText="1"/>
    </xf>
    <xf numFmtId="3" fontId="224" fillId="70" borderId="59" xfId="0" applyNumberFormat="1" applyFont="1" applyFill="1" applyBorder="1" applyAlignment="1">
      <alignment horizontal="center" vertical="center" wrapText="1"/>
    </xf>
    <xf numFmtId="4" fontId="224" fillId="70" borderId="59" xfId="0" applyNumberFormat="1" applyFont="1" applyFill="1" applyBorder="1" applyAlignment="1">
      <alignment horizontal="center" vertical="center" wrapText="1"/>
    </xf>
    <xf numFmtId="0" fontId="7" fillId="0" borderId="68"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11" fillId="0" borderId="0" xfId="0" applyFont="1" applyBorder="1" applyAlignment="1">
      <alignment horizontal="center" vertical="center"/>
    </xf>
    <xf numFmtId="4" fontId="218" fillId="0" borderId="0" xfId="0" applyNumberFormat="1" applyFont="1" applyBorder="1" applyAlignment="1">
      <alignment horizontal="center" vertical="center"/>
    </xf>
    <xf numFmtId="0" fontId="218" fillId="0" borderId="0" xfId="0" applyFont="1" applyBorder="1" applyAlignment="1">
      <alignment horizontal="center" vertical="center"/>
    </xf>
    <xf numFmtId="0" fontId="7" fillId="0" borderId="0" xfId="0" applyFont="1" applyAlignment="1">
      <alignment horizontal="center" wrapText="1"/>
    </xf>
    <xf numFmtId="0" fontId="7" fillId="0" borderId="0" xfId="0" applyFont="1" applyAlignment="1">
      <alignment horizontal="center"/>
    </xf>
    <xf numFmtId="4" fontId="10" fillId="0" borderId="0" xfId="0" applyNumberFormat="1" applyFont="1" applyAlignment="1">
      <alignment horizontal="center"/>
    </xf>
    <xf numFmtId="0" fontId="10" fillId="0" borderId="0" xfId="0" applyFont="1" applyAlignment="1">
      <alignment horizontal="center"/>
    </xf>
    <xf numFmtId="0" fontId="7" fillId="0" borderId="0" xfId="0" applyFont="1" applyAlignment="1">
      <alignment horizontal="left" vertical="center" wrapText="1"/>
    </xf>
    <xf numFmtId="0" fontId="7" fillId="0" borderId="0" xfId="0" applyFont="1" applyAlignment="1">
      <alignment horizontal="center" vertical="center"/>
    </xf>
    <xf numFmtId="0" fontId="10" fillId="0" borderId="0" xfId="0" applyFont="1" applyAlignment="1">
      <alignment horizontal="center" vertical="center"/>
    </xf>
    <xf numFmtId="207" fontId="257" fillId="72" borderId="69" xfId="0" applyNumberFormat="1" applyFont="1" applyFill="1" applyBorder="1" applyAlignment="1">
      <alignment horizontal="center" vertical="center"/>
    </xf>
    <xf numFmtId="207" fontId="257" fillId="72" borderId="70" xfId="0" applyNumberFormat="1" applyFont="1" applyFill="1" applyBorder="1" applyAlignment="1">
      <alignment horizontal="center" vertical="center"/>
    </xf>
    <xf numFmtId="207" fontId="257" fillId="72" borderId="71" xfId="0" applyNumberFormat="1" applyFont="1" applyFill="1" applyBorder="1" applyAlignment="1">
      <alignment horizontal="center" vertical="center"/>
    </xf>
    <xf numFmtId="207" fontId="257" fillId="72" borderId="68" xfId="0" applyNumberFormat="1" applyFont="1" applyFill="1" applyBorder="1" applyAlignment="1">
      <alignment horizontal="center" vertical="center"/>
    </xf>
    <xf numFmtId="207" fontId="257" fillId="72" borderId="72" xfId="0" applyNumberFormat="1" applyFont="1" applyFill="1" applyBorder="1" applyAlignment="1">
      <alignment horizontal="center" vertical="center"/>
    </xf>
    <xf numFmtId="207" fontId="257" fillId="72" borderId="73" xfId="0" applyNumberFormat="1" applyFont="1" applyFill="1" applyBorder="1" applyAlignment="1">
      <alignment horizontal="center" vertical="center"/>
    </xf>
    <xf numFmtId="207" fontId="257" fillId="72" borderId="12" xfId="0" applyNumberFormat="1" applyFont="1" applyFill="1" applyBorder="1" applyAlignment="1">
      <alignment horizontal="center" vertical="center"/>
    </xf>
    <xf numFmtId="207" fontId="257" fillId="72" borderId="10" xfId="0" applyNumberFormat="1" applyFont="1" applyFill="1" applyBorder="1" applyAlignment="1">
      <alignment horizontal="center" vertical="center"/>
    </xf>
    <xf numFmtId="207" fontId="257" fillId="72" borderId="68" xfId="0" applyNumberFormat="1" applyFont="1" applyFill="1" applyBorder="1" applyAlignment="1">
      <alignment horizontal="center" vertical="center" wrapText="1"/>
    </xf>
    <xf numFmtId="207" fontId="257" fillId="72" borderId="74" xfId="0" applyNumberFormat="1" applyFont="1" applyFill="1" applyBorder="1" applyAlignment="1">
      <alignment horizontal="center" vertical="center"/>
    </xf>
    <xf numFmtId="207" fontId="257" fillId="72" borderId="5" xfId="0" applyNumberFormat="1" applyFont="1" applyFill="1" applyBorder="1" applyAlignment="1">
      <alignment horizontal="center" vertical="center"/>
    </xf>
    <xf numFmtId="0" fontId="11" fillId="0" borderId="0" xfId="0" applyFont="1" applyAlignment="1">
      <alignment horizontal="left" vertical="center" wrapText="1"/>
    </xf>
    <xf numFmtId="207" fontId="257" fillId="72" borderId="74" xfId="0" applyNumberFormat="1" applyFont="1" applyFill="1" applyBorder="1" applyAlignment="1">
      <alignment horizontal="center" vertical="center" wrapText="1"/>
    </xf>
    <xf numFmtId="207" fontId="257" fillId="72" borderId="5" xfId="0" applyNumberFormat="1" applyFont="1" applyFill="1" applyBorder="1" applyAlignment="1">
      <alignment horizontal="center" vertical="center" wrapText="1"/>
    </xf>
  </cellXfs>
  <cellStyles count="2264">
    <cellStyle name="_x0001_" xfId="10"/>
    <cellStyle name="          _x000d__x000a_shell=progman.exe_x000d__x000a_m" xfId="11"/>
    <cellStyle name="#,##0" xfId="12"/>
    <cellStyle name="#,##0 2" xfId="13"/>
    <cellStyle name="#,##0 2 2" xfId="14"/>
    <cellStyle name="#,##0 3" xfId="15"/>
    <cellStyle name="#,##0 3 2" xfId="16"/>
    <cellStyle name="#,##0 4" xfId="17"/>
    <cellStyle name="." xfId="18"/>
    <cellStyle name=". 2" xfId="19"/>
    <cellStyle name="._Book1" xfId="20"/>
    <cellStyle name="._VBPL kiểm toán Đầu tư XDCB 2010" xfId="21"/>
    <cellStyle name="._VBPL kiểm toán Đầu tư XDCB 2010 2" xfId="22"/>
    <cellStyle name=".d©y" xfId="23"/>
    <cellStyle name="??" xfId="24"/>
    <cellStyle name="?? [ - ??1" xfId="25"/>
    <cellStyle name="?? [ - ??2" xfId="26"/>
    <cellStyle name="?? [ - ??3" xfId="27"/>
    <cellStyle name="?? [ - ??4" xfId="28"/>
    <cellStyle name="?? [ - ??5" xfId="29"/>
    <cellStyle name="?? [ - ??6" xfId="30"/>
    <cellStyle name="?? [ - ??7" xfId="31"/>
    <cellStyle name="?? [ - ??8" xfId="32"/>
    <cellStyle name="?? [0.00]_        " xfId="33"/>
    <cellStyle name="?? [0]" xfId="34"/>
    <cellStyle name="?_x001d_??%U©÷u&amp;H©÷9_x0008_? s_x000a__x0007__x0001__x0001_" xfId="35"/>
    <cellStyle name="???? [0.00]_      " xfId="36"/>
    <cellStyle name="??????" xfId="37"/>
    <cellStyle name="??????????????????? [0]_FTC_OFFER" xfId="38"/>
    <cellStyle name="???????????????????_FTC_OFFER" xfId="39"/>
    <cellStyle name="????_      " xfId="40"/>
    <cellStyle name="???[0]_?? DI" xfId="41"/>
    <cellStyle name="???_?? DI" xfId="42"/>
    <cellStyle name="??[0]_BRE" xfId="43"/>
    <cellStyle name="??_      " xfId="44"/>
    <cellStyle name="??A? [0]_laroux_1_¢¬???¢â? " xfId="45"/>
    <cellStyle name="??A?_laroux_1_¢¬???¢â? " xfId="46"/>
    <cellStyle name="?¡±¢¥?_?¨ù??¢´¢¥_¢¬???¢â? " xfId="47"/>
    <cellStyle name="?ðÇ%U?&amp;H?_x0008_?s_x000a__x0007__x0001__x0001_" xfId="48"/>
    <cellStyle name="[0]_Chi phÝ kh¸c_V" xfId="49"/>
    <cellStyle name="_1 TONG HOP - CA NA" xfId="50"/>
    <cellStyle name="_130307 So sanh thuc hien 2012 - du toan 2012 moi (pan khac)" xfId="51"/>
    <cellStyle name="_130313 Mau  bieu bao cao nguon luc cua dia phuong sua" xfId="52"/>
    <cellStyle name="_130818 Tong hop Danh gia thu 2013" xfId="53"/>
    <cellStyle name="_130818 Tong hop Danh gia thu 2013_140921 bu giam thu ND 209" xfId="54"/>
    <cellStyle name="_130818 Tong hop Danh gia thu 2013_140921 bu giam thu ND 209_Phu luc so 5 - sua ngay 04-01" xfId="55"/>
    <cellStyle name="_Bang Chi tieu (2)" xfId="56"/>
    <cellStyle name="_BAO GIA NGAY 24-10-08 (co dam)" xfId="57"/>
    <cellStyle name="_Bao gia TB Kon Dao 2010" xfId="58"/>
    <cellStyle name="_Biểu KH 5 năm gửi UB sửa biểu VHXH" xfId="59"/>
    <cellStyle name="_Bieu tong hop nhu cau ung_Mien Trung" xfId="60"/>
    <cellStyle name="_Bieu ung von 2011 NSNN - TPCP vung DBSClong (10-6-2010)" xfId="61"/>
    <cellStyle name="_Book1" xfId="62"/>
    <cellStyle name="_Book1_1" xfId="63"/>
    <cellStyle name="_Book1_2" xfId="64"/>
    <cellStyle name="_Book1_BC-QT-WB-dthao" xfId="65"/>
    <cellStyle name="_Book1_Book1" xfId="66"/>
    <cellStyle name="_Book1_DT truong thinh phu" xfId="67"/>
    <cellStyle name="_Book1_Kh ql62 (2010) 11-09" xfId="68"/>
    <cellStyle name="_Book1_khoiluongbdacdoa" xfId="69"/>
    <cellStyle name="_Book1_Kiem Tra Don Gia" xfId="70"/>
    <cellStyle name="_Book1_TH KHAI TOAN THU THIEM cac tuyen TT noi" xfId="71"/>
    <cellStyle name="_C.cong+B.luong-Sanluong" xfId="72"/>
    <cellStyle name="_DG 2012-DT2013 - Theo sac thue -sua" xfId="73"/>
    <cellStyle name="_DG 2012-DT2013 - Theo sac thue -sua_27-8Tong hop PA uoc 2012-DT 2013 -PA 420.000 ty-490.000 ty chuyen doi" xfId="74"/>
    <cellStyle name="_DO-D1500-KHONG CO TRONG DT" xfId="75"/>
    <cellStyle name="_DT truong thinh phu" xfId="76"/>
    <cellStyle name="_DTDT BL-DL" xfId="77"/>
    <cellStyle name="_DTDT BL-DL 2" xfId="78"/>
    <cellStyle name="_du toan lan 3" xfId="79"/>
    <cellStyle name="_Duyet TK thay đôi" xfId="80"/>
    <cellStyle name="_GOITHAUSO2" xfId="81"/>
    <cellStyle name="_GOITHAUSO3" xfId="82"/>
    <cellStyle name="_GOITHAUSO4" xfId="83"/>
    <cellStyle name="_GTXD GOI 2" xfId="84"/>
    <cellStyle name="_GTXD GOI1" xfId="85"/>
    <cellStyle name="_GTXD GOI3" xfId="86"/>
    <cellStyle name="_HaHoa_TDT_DienCSang" xfId="87"/>
    <cellStyle name="_HaHoa19-5-07" xfId="88"/>
    <cellStyle name="_Huong CHI tieu Nhiem vu CTMTQG 2014(1)" xfId="89"/>
    <cellStyle name="_Kh ql62 (2010) 11-09" xfId="90"/>
    <cellStyle name="_KH.DTC.gd2016-2020 tinh (T2-2015)" xfId="91"/>
    <cellStyle name="_khoiluongbdacdoa" xfId="92"/>
    <cellStyle name="_Kiem Tra Don Gia" xfId="93"/>
    <cellStyle name="_KT (2)" xfId="94"/>
    <cellStyle name="_KT (2)_1" xfId="95"/>
    <cellStyle name="_KT (2)_1_Book1" xfId="96"/>
    <cellStyle name="_KT (2)_1_Lora-tungchau" xfId="97"/>
    <cellStyle name="_KT (2)_1_Qt-HT3PQ1(CauKho)" xfId="98"/>
    <cellStyle name="_KT (2)_1_Qt-HT3PQ1(CauKho)_Book1" xfId="99"/>
    <cellStyle name="_KT (2)_1_Qt-HT3PQ1(CauKho)_Don gia quy 3 nam 2003 - Ban Dien Luc" xfId="100"/>
    <cellStyle name="_KT (2)_1_Qt-HT3PQ1(CauKho)_Kiem Tra Don Gia" xfId="101"/>
    <cellStyle name="_KT (2)_1_Qt-HT3PQ1(CauKho)_NC-VL2-2003" xfId="102"/>
    <cellStyle name="_KT (2)_1_Qt-HT3PQ1(CauKho)_NC-VL2-2003_1" xfId="103"/>
    <cellStyle name="_KT (2)_1_Qt-HT3PQ1(CauKho)_XL4Test5" xfId="104"/>
    <cellStyle name="_KT (2)_1_quy luong con lai nam 2004" xfId="105"/>
    <cellStyle name="_KT (2)_1_" xfId="106"/>
    <cellStyle name="_KT (2)_2" xfId="107"/>
    <cellStyle name="_KT (2)_2_Book1" xfId="108"/>
    <cellStyle name="_KT (2)_2_DTDuong dong tien -sua tham tra 2009 - luong 650" xfId="109"/>
    <cellStyle name="_KT (2)_2_quy luong con lai nam 2004" xfId="110"/>
    <cellStyle name="_KT (2)_2_TG-TH" xfId="111"/>
    <cellStyle name="_KT (2)_2_TG-TH_BANG TONG HOP TINH HINH THANH QUYET TOAN (MOI I)" xfId="112"/>
    <cellStyle name="_KT (2)_2_TG-TH_BAO CAO KLCT PT2000" xfId="113"/>
    <cellStyle name="_KT (2)_2_TG-TH_BAO CAO PT2000" xfId="114"/>
    <cellStyle name="_KT (2)_2_TG-TH_BAO CAO PT2000_Book1" xfId="115"/>
    <cellStyle name="_KT (2)_2_TG-TH_Bao cao XDCB 2001 - T11 KH dieu chinh 20-11-THAI" xfId="116"/>
    <cellStyle name="_KT (2)_2_TG-TH_BAO GIA NGAY 24-10-08 (co dam)" xfId="117"/>
    <cellStyle name="_KT (2)_2_TG-TH_Biểu KH 5 năm gửi UB sửa biểu VHXH" xfId="118"/>
    <cellStyle name="_KT (2)_2_TG-TH_Book1" xfId="119"/>
    <cellStyle name="_KT (2)_2_TG-TH_Book1_1" xfId="120"/>
    <cellStyle name="_KT (2)_2_TG-TH_Book1_1_Book1" xfId="121"/>
    <cellStyle name="_KT (2)_2_TG-TH_Book1_1_DanhMucDonGiaVTTB_Dien_TAM" xfId="122"/>
    <cellStyle name="_KT (2)_2_TG-TH_Book1_1_khoiluongbdacdoa" xfId="123"/>
    <cellStyle name="_KT (2)_2_TG-TH_Book1_2" xfId="124"/>
    <cellStyle name="_KT (2)_2_TG-TH_Book1_2_Book1" xfId="125"/>
    <cellStyle name="_KT (2)_2_TG-TH_Book1_3" xfId="126"/>
    <cellStyle name="_KT (2)_2_TG-TH_Book1_3_Book1" xfId="127"/>
    <cellStyle name="_KT (2)_2_TG-TH_Book1_3_DT truong thinh phu" xfId="128"/>
    <cellStyle name="_KT (2)_2_TG-TH_Book1_3_XL4Test5" xfId="129"/>
    <cellStyle name="_KT (2)_2_TG-TH_Book1_4" xfId="130"/>
    <cellStyle name="_KT (2)_2_TG-TH_Book1_Book1" xfId="131"/>
    <cellStyle name="_KT (2)_2_TG-TH_Book1_DanhMucDonGiaVTTB_Dien_TAM" xfId="132"/>
    <cellStyle name="_KT (2)_2_TG-TH_Book1_khoiluongbdacdoa" xfId="133"/>
    <cellStyle name="_KT (2)_2_TG-TH_Book1_Kiem Tra Don Gia" xfId="134"/>
    <cellStyle name="_KT (2)_2_TG-TH_Book1_Tong hop 3 tinh (11_5)-TTH-QN-QT" xfId="135"/>
    <cellStyle name="_KT (2)_2_TG-TH_Book1_" xfId="136"/>
    <cellStyle name="_KT (2)_2_TG-TH_CAU Khanh Nam(Thi Cong)" xfId="137"/>
    <cellStyle name="_KT (2)_2_TG-TH_DAU NOI PL-CL TAI PHU LAMHC" xfId="138"/>
    <cellStyle name="_KT (2)_2_TG-TH_Dcdtoan-bcnckt " xfId="139"/>
    <cellStyle name="_KT (2)_2_TG-TH_DN_MTP" xfId="140"/>
    <cellStyle name="_KT (2)_2_TG-TH_Dongia2-2003" xfId="141"/>
    <cellStyle name="_KT (2)_2_TG-TH_Dongia2-2003_DT truong thinh phu" xfId="142"/>
    <cellStyle name="_KT (2)_2_TG-TH_DT truong thinh phu" xfId="143"/>
    <cellStyle name="_KT (2)_2_TG-TH_DTCDT MR.2N110.HOCMON.TDTOAN.CCUNG" xfId="144"/>
    <cellStyle name="_KT (2)_2_TG-TH_DTDuong dong tien -sua tham tra 2009 - luong 650" xfId="145"/>
    <cellStyle name="_KT (2)_2_TG-TH_DU TRU VAT TU" xfId="146"/>
    <cellStyle name="_KT (2)_2_TG-TH_khoiluongbdacdoa" xfId="147"/>
    <cellStyle name="_KT (2)_2_TG-TH_Kiem Tra Don Gia" xfId="148"/>
    <cellStyle name="_KT (2)_2_TG-TH_Lora-tungchau" xfId="149"/>
    <cellStyle name="_KT (2)_2_TG-TH_moi" xfId="150"/>
    <cellStyle name="_KT (2)_2_TG-TH_PGIA-phieu tham tra Kho bac" xfId="151"/>
    <cellStyle name="_KT (2)_2_TG-TH_PT02-02" xfId="152"/>
    <cellStyle name="_KT (2)_2_TG-TH_PT02-02_Book1" xfId="153"/>
    <cellStyle name="_KT (2)_2_TG-TH_PT02-03" xfId="154"/>
    <cellStyle name="_KT (2)_2_TG-TH_PT02-03_Book1" xfId="155"/>
    <cellStyle name="_KT (2)_2_TG-TH_Qt-HT3PQ1(CauKho)" xfId="156"/>
    <cellStyle name="_KT (2)_2_TG-TH_Qt-HT3PQ1(CauKho)_Book1" xfId="157"/>
    <cellStyle name="_KT (2)_2_TG-TH_Qt-HT3PQ1(CauKho)_Don gia quy 3 nam 2003 - Ban Dien Luc" xfId="158"/>
    <cellStyle name="_KT (2)_2_TG-TH_Qt-HT3PQ1(CauKho)_Kiem Tra Don Gia" xfId="159"/>
    <cellStyle name="_KT (2)_2_TG-TH_Qt-HT3PQ1(CauKho)_NC-VL2-2003" xfId="160"/>
    <cellStyle name="_KT (2)_2_TG-TH_Qt-HT3PQ1(CauKho)_NC-VL2-2003_1" xfId="161"/>
    <cellStyle name="_KT (2)_2_TG-TH_Qt-HT3PQ1(CauKho)_XL4Test5" xfId="162"/>
    <cellStyle name="_KT (2)_2_TG-TH_QT-LCTP-AE" xfId="163"/>
    <cellStyle name="_KT (2)_2_TG-TH_quy luong con lai nam 2004" xfId="164"/>
    <cellStyle name="_KT (2)_2_TG-TH_Sheet2" xfId="165"/>
    <cellStyle name="_KT (2)_2_TG-TH_TEL OUT 2004" xfId="166"/>
    <cellStyle name="_KT (2)_2_TG-TH_Tong hop 3 tinh (11_5)-TTH-QN-QT" xfId="167"/>
    <cellStyle name="_KT (2)_2_TG-TH_XL4Poppy" xfId="168"/>
    <cellStyle name="_KT (2)_2_TG-TH_XL4Test5" xfId="169"/>
    <cellStyle name="_KT (2)_2_TG-TH_ÿÿÿÿÿ" xfId="170"/>
    <cellStyle name="_KT (2)_2_TG-TH_" xfId="171"/>
    <cellStyle name="_KT (2)_3" xfId="172"/>
    <cellStyle name="_KT (2)_3_TG-TH" xfId="173"/>
    <cellStyle name="_KT (2)_3_TG-TH_Book1" xfId="174"/>
    <cellStyle name="_KT (2)_3_TG-TH_Book1_1" xfId="175"/>
    <cellStyle name="_KT (2)_3_TG-TH_Book1_BC-QT-WB-dthao" xfId="176"/>
    <cellStyle name="_KT (2)_3_TG-TH_Book1_Book1" xfId="177"/>
    <cellStyle name="_KT (2)_3_TG-TH_Book1_Kiem Tra Don Gia" xfId="178"/>
    <cellStyle name="_KT (2)_3_TG-TH_Book1_Kiem Tra Don Gia 2" xfId="179"/>
    <cellStyle name="_KT (2)_3_TG-TH_khoiluongbdacdoa" xfId="180"/>
    <cellStyle name="_KT (2)_3_TG-TH_Kiem Tra Don Gia" xfId="181"/>
    <cellStyle name="_KT (2)_3_TG-TH_Lora-tungchau" xfId="182"/>
    <cellStyle name="_KT (2)_3_TG-TH_Lora-tungchau_Book1" xfId="183"/>
    <cellStyle name="_KT (2)_3_TG-TH_Lora-tungchau_Kiem Tra Don Gia" xfId="184"/>
    <cellStyle name="_KT (2)_3_TG-TH_Lora-tungchau_Kiem Tra Don Gia 2" xfId="185"/>
    <cellStyle name="_KT (2)_3_TG-TH_PERSONAL" xfId="186"/>
    <cellStyle name="_KT (2)_3_TG-TH_PERSONAL_Book1" xfId="187"/>
    <cellStyle name="_KT (2)_3_TG-TH_PERSONAL_HTQ.8 GD1" xfId="188"/>
    <cellStyle name="_KT (2)_3_TG-TH_PERSONAL_HTQ.8 GD1_Book1" xfId="189"/>
    <cellStyle name="_KT (2)_3_TG-TH_PERSONAL_HTQ.8 GD1_Don gia quy 3 nam 2003 - Ban Dien Luc" xfId="190"/>
    <cellStyle name="_KT (2)_3_TG-TH_PERSONAL_HTQ.8 GD1_NC-VL2-2003" xfId="191"/>
    <cellStyle name="_KT (2)_3_TG-TH_PERSONAL_HTQ.8 GD1_NC-VL2-2003_1" xfId="192"/>
    <cellStyle name="_KT (2)_3_TG-TH_PERSONAL_HTQ.8 GD1_XL4Test5" xfId="193"/>
    <cellStyle name="_KT (2)_3_TG-TH_PERSONAL_khoiluongbdacdoa" xfId="194"/>
    <cellStyle name="_KT (2)_3_TG-TH_PERSONAL_Tong hop KHCB 2001" xfId="195"/>
    <cellStyle name="_KT (2)_3_TG-TH_PERSONAL_" xfId="196"/>
    <cellStyle name="_KT (2)_3_TG-TH_Qt-HT3PQ1(CauKho)" xfId="197"/>
    <cellStyle name="_KT (2)_3_TG-TH_Qt-HT3PQ1(CauKho)_Book1" xfId="198"/>
    <cellStyle name="_KT (2)_3_TG-TH_Qt-HT3PQ1(CauKho)_Don gia quy 3 nam 2003 - Ban Dien Luc" xfId="199"/>
    <cellStyle name="_KT (2)_3_TG-TH_Qt-HT3PQ1(CauKho)_Kiem Tra Don Gia" xfId="200"/>
    <cellStyle name="_KT (2)_3_TG-TH_Qt-HT3PQ1(CauKho)_NC-VL2-2003" xfId="201"/>
    <cellStyle name="_KT (2)_3_TG-TH_Qt-HT3PQ1(CauKho)_NC-VL2-2003_1" xfId="202"/>
    <cellStyle name="_KT (2)_3_TG-TH_Qt-HT3PQ1(CauKho)_XL4Test5" xfId="203"/>
    <cellStyle name="_KT (2)_3_TG-TH_QT-LCTP-AE" xfId="204"/>
    <cellStyle name="_KT (2)_3_TG-TH_quy luong con lai nam 2004" xfId="205"/>
    <cellStyle name="_KT (2)_3_TG-TH_" xfId="206"/>
    <cellStyle name="_KT (2)_4" xfId="207"/>
    <cellStyle name="_KT (2)_4_BANG TONG HOP TINH HINH THANH QUYET TOAN (MOI I)" xfId="208"/>
    <cellStyle name="_KT (2)_4_BAO CAO KLCT PT2000" xfId="209"/>
    <cellStyle name="_KT (2)_4_BAO CAO PT2000" xfId="210"/>
    <cellStyle name="_KT (2)_4_BAO CAO PT2000_Book1" xfId="211"/>
    <cellStyle name="_KT (2)_4_Bao cao XDCB 2001 - T11 KH dieu chinh 20-11-THAI" xfId="212"/>
    <cellStyle name="_KT (2)_4_BAO GIA NGAY 24-10-08 (co dam)" xfId="213"/>
    <cellStyle name="_KT (2)_4_Biểu KH 5 năm gửi UB sửa biểu VHXH" xfId="214"/>
    <cellStyle name="_KT (2)_4_Book1" xfId="215"/>
    <cellStyle name="_KT (2)_4_Book1_1" xfId="216"/>
    <cellStyle name="_KT (2)_4_Book1_1_Book1" xfId="217"/>
    <cellStyle name="_KT (2)_4_Book1_1_DanhMucDonGiaVTTB_Dien_TAM" xfId="218"/>
    <cellStyle name="_KT (2)_4_Book1_1_khoiluongbdacdoa" xfId="219"/>
    <cellStyle name="_KT (2)_4_Book1_2" xfId="220"/>
    <cellStyle name="_KT (2)_4_Book1_2_Book1" xfId="221"/>
    <cellStyle name="_KT (2)_4_Book1_3" xfId="222"/>
    <cellStyle name="_KT (2)_4_Book1_3_Book1" xfId="223"/>
    <cellStyle name="_KT (2)_4_Book1_3_DT truong thinh phu" xfId="224"/>
    <cellStyle name="_KT (2)_4_Book1_3_XL4Test5" xfId="225"/>
    <cellStyle name="_KT (2)_4_Book1_4" xfId="226"/>
    <cellStyle name="_KT (2)_4_Book1_Book1" xfId="227"/>
    <cellStyle name="_KT (2)_4_Book1_DanhMucDonGiaVTTB_Dien_TAM" xfId="228"/>
    <cellStyle name="_KT (2)_4_Book1_khoiluongbdacdoa" xfId="229"/>
    <cellStyle name="_KT (2)_4_Book1_Kiem Tra Don Gia" xfId="230"/>
    <cellStyle name="_KT (2)_4_Book1_Tong hop 3 tinh (11_5)-TTH-QN-QT" xfId="231"/>
    <cellStyle name="_KT (2)_4_Book1_" xfId="232"/>
    <cellStyle name="_KT (2)_4_CAU Khanh Nam(Thi Cong)" xfId="233"/>
    <cellStyle name="_KT (2)_4_DAU NOI PL-CL TAI PHU LAMHC" xfId="234"/>
    <cellStyle name="_KT (2)_4_Dcdtoan-bcnckt " xfId="235"/>
    <cellStyle name="_KT (2)_4_DN_MTP" xfId="236"/>
    <cellStyle name="_KT (2)_4_Dongia2-2003" xfId="237"/>
    <cellStyle name="_KT (2)_4_Dongia2-2003_DT truong thinh phu" xfId="238"/>
    <cellStyle name="_KT (2)_4_DT truong thinh phu" xfId="239"/>
    <cellStyle name="_KT (2)_4_DTCDT MR.2N110.HOCMON.TDTOAN.CCUNG" xfId="240"/>
    <cellStyle name="_KT (2)_4_DTDuong dong tien -sua tham tra 2009 - luong 650" xfId="241"/>
    <cellStyle name="_KT (2)_4_DU TRU VAT TU" xfId="242"/>
    <cellStyle name="_KT (2)_4_khoiluongbdacdoa" xfId="243"/>
    <cellStyle name="_KT (2)_4_Kiem Tra Don Gia" xfId="244"/>
    <cellStyle name="_KT (2)_4_Lora-tungchau" xfId="245"/>
    <cellStyle name="_KT (2)_4_moi" xfId="246"/>
    <cellStyle name="_KT (2)_4_PGIA-phieu tham tra Kho bac" xfId="247"/>
    <cellStyle name="_KT (2)_4_PT02-02" xfId="248"/>
    <cellStyle name="_KT (2)_4_PT02-02_Book1" xfId="249"/>
    <cellStyle name="_KT (2)_4_PT02-03" xfId="250"/>
    <cellStyle name="_KT (2)_4_PT02-03_Book1" xfId="251"/>
    <cellStyle name="_KT (2)_4_Qt-HT3PQ1(CauKho)" xfId="252"/>
    <cellStyle name="_KT (2)_4_Qt-HT3PQ1(CauKho)_Book1" xfId="253"/>
    <cellStyle name="_KT (2)_4_Qt-HT3PQ1(CauKho)_Don gia quy 3 nam 2003 - Ban Dien Luc" xfId="254"/>
    <cellStyle name="_KT (2)_4_Qt-HT3PQ1(CauKho)_Kiem Tra Don Gia" xfId="255"/>
    <cellStyle name="_KT (2)_4_Qt-HT3PQ1(CauKho)_NC-VL2-2003" xfId="256"/>
    <cellStyle name="_KT (2)_4_Qt-HT3PQ1(CauKho)_NC-VL2-2003_1" xfId="257"/>
    <cellStyle name="_KT (2)_4_Qt-HT3PQ1(CauKho)_XL4Test5" xfId="258"/>
    <cellStyle name="_KT (2)_4_QT-LCTP-AE" xfId="259"/>
    <cellStyle name="_KT (2)_4_quy luong con lai nam 2004" xfId="260"/>
    <cellStyle name="_KT (2)_4_Sheet2" xfId="261"/>
    <cellStyle name="_KT (2)_4_TEL OUT 2004" xfId="262"/>
    <cellStyle name="_KT (2)_4_TG-TH" xfId="263"/>
    <cellStyle name="_KT (2)_4_TG-TH_Book1" xfId="264"/>
    <cellStyle name="_KT (2)_4_TG-TH_DTDuong dong tien -sua tham tra 2009 - luong 650" xfId="265"/>
    <cellStyle name="_KT (2)_4_TG-TH_quy luong con lai nam 2004" xfId="266"/>
    <cellStyle name="_KT (2)_4_Tong hop 3 tinh (11_5)-TTH-QN-QT" xfId="267"/>
    <cellStyle name="_KT (2)_4_XL4Poppy" xfId="268"/>
    <cellStyle name="_KT (2)_4_XL4Test5" xfId="269"/>
    <cellStyle name="_KT (2)_4_ÿÿÿÿÿ" xfId="270"/>
    <cellStyle name="_KT (2)_4_" xfId="271"/>
    <cellStyle name="_KT (2)_5" xfId="272"/>
    <cellStyle name="_KT (2)_5_BANG TONG HOP TINH HINH THANH QUYET TOAN (MOI I)" xfId="273"/>
    <cellStyle name="_KT (2)_5_BAO CAO KLCT PT2000" xfId="274"/>
    <cellStyle name="_KT (2)_5_BAO CAO PT2000" xfId="275"/>
    <cellStyle name="_KT (2)_5_BAO CAO PT2000_Book1" xfId="276"/>
    <cellStyle name="_KT (2)_5_Bao cao XDCB 2001 - T11 KH dieu chinh 20-11-THAI" xfId="277"/>
    <cellStyle name="_KT (2)_5_BAO GIA NGAY 24-10-08 (co dam)" xfId="278"/>
    <cellStyle name="_KT (2)_5_Biểu KH 5 năm gửi UB sửa biểu VHXH" xfId="279"/>
    <cellStyle name="_KT (2)_5_Book1" xfId="280"/>
    <cellStyle name="_KT (2)_5_Book1_1" xfId="281"/>
    <cellStyle name="_KT (2)_5_Book1_1_Book1" xfId="282"/>
    <cellStyle name="_KT (2)_5_Book1_1_DanhMucDonGiaVTTB_Dien_TAM" xfId="283"/>
    <cellStyle name="_KT (2)_5_Book1_1_khoiluongbdacdoa" xfId="284"/>
    <cellStyle name="_KT (2)_5_Book1_2" xfId="285"/>
    <cellStyle name="_KT (2)_5_Book1_2_Book1" xfId="286"/>
    <cellStyle name="_KT (2)_5_Book1_3" xfId="287"/>
    <cellStyle name="_KT (2)_5_Book1_3_Book1" xfId="288"/>
    <cellStyle name="_KT (2)_5_Book1_3_DT truong thinh phu" xfId="289"/>
    <cellStyle name="_KT (2)_5_Book1_3_XL4Test5" xfId="290"/>
    <cellStyle name="_KT (2)_5_Book1_4" xfId="291"/>
    <cellStyle name="_KT (2)_5_Book1_BC-QT-WB-dthao" xfId="292"/>
    <cellStyle name="_KT (2)_5_Book1_Book1" xfId="293"/>
    <cellStyle name="_KT (2)_5_Book1_DanhMucDonGiaVTTB_Dien_TAM" xfId="294"/>
    <cellStyle name="_KT (2)_5_Book1_khoiluongbdacdoa" xfId="295"/>
    <cellStyle name="_KT (2)_5_Book1_Kiem Tra Don Gia" xfId="296"/>
    <cellStyle name="_KT (2)_5_Book1_Tong hop 3 tinh (11_5)-TTH-QN-QT" xfId="297"/>
    <cellStyle name="_KT (2)_5_Book1_" xfId="298"/>
    <cellStyle name="_KT (2)_5_CAU Khanh Nam(Thi Cong)" xfId="299"/>
    <cellStyle name="_KT (2)_5_DAU NOI PL-CL TAI PHU LAMHC" xfId="300"/>
    <cellStyle name="_KT (2)_5_Dcdtoan-bcnckt " xfId="301"/>
    <cellStyle name="_KT (2)_5_DN_MTP" xfId="302"/>
    <cellStyle name="_KT (2)_5_Dongia2-2003" xfId="303"/>
    <cellStyle name="_KT (2)_5_Dongia2-2003_DT truong thinh phu" xfId="304"/>
    <cellStyle name="_KT (2)_5_DT truong thinh phu" xfId="305"/>
    <cellStyle name="_KT (2)_5_DTCDT MR.2N110.HOCMON.TDTOAN.CCUNG" xfId="306"/>
    <cellStyle name="_KT (2)_5_DTDuong dong tien -sua tham tra 2009 - luong 650" xfId="307"/>
    <cellStyle name="_KT (2)_5_DU TRU VAT TU" xfId="308"/>
    <cellStyle name="_KT (2)_5_khoiluongbdacdoa" xfId="309"/>
    <cellStyle name="_KT (2)_5_Kiem Tra Don Gia" xfId="310"/>
    <cellStyle name="_KT (2)_5_Lora-tungchau" xfId="311"/>
    <cellStyle name="_KT (2)_5_moi" xfId="312"/>
    <cellStyle name="_KT (2)_5_PGIA-phieu tham tra Kho bac" xfId="313"/>
    <cellStyle name="_KT (2)_5_PT02-02" xfId="314"/>
    <cellStyle name="_KT (2)_5_PT02-02_Book1" xfId="315"/>
    <cellStyle name="_KT (2)_5_PT02-03" xfId="316"/>
    <cellStyle name="_KT (2)_5_PT02-03_Book1" xfId="317"/>
    <cellStyle name="_KT (2)_5_Qt-HT3PQ1(CauKho)" xfId="318"/>
    <cellStyle name="_KT (2)_5_Qt-HT3PQ1(CauKho)_Book1" xfId="319"/>
    <cellStyle name="_KT (2)_5_Qt-HT3PQ1(CauKho)_Don gia quy 3 nam 2003 - Ban Dien Luc" xfId="320"/>
    <cellStyle name="_KT (2)_5_Qt-HT3PQ1(CauKho)_Kiem Tra Don Gia" xfId="321"/>
    <cellStyle name="_KT (2)_5_Qt-HT3PQ1(CauKho)_NC-VL2-2003" xfId="322"/>
    <cellStyle name="_KT (2)_5_Qt-HT3PQ1(CauKho)_NC-VL2-2003_1" xfId="323"/>
    <cellStyle name="_KT (2)_5_Qt-HT3PQ1(CauKho)_XL4Test5" xfId="324"/>
    <cellStyle name="_KT (2)_5_QT-LCTP-AE" xfId="325"/>
    <cellStyle name="_KT (2)_5_Sheet2" xfId="326"/>
    <cellStyle name="_KT (2)_5_TEL OUT 2004" xfId="327"/>
    <cellStyle name="_KT (2)_5_Tong hop 3 tinh (11_5)-TTH-QN-QT" xfId="328"/>
    <cellStyle name="_KT (2)_5_XL4Poppy" xfId="329"/>
    <cellStyle name="_KT (2)_5_XL4Test5" xfId="330"/>
    <cellStyle name="_KT (2)_5_ÿÿÿÿÿ" xfId="331"/>
    <cellStyle name="_KT (2)_5_" xfId="332"/>
    <cellStyle name="_KT (2)_Book1" xfId="333"/>
    <cellStyle name="_KT (2)_Book1_1" xfId="334"/>
    <cellStyle name="_KT (2)_Book1_BC-QT-WB-dthao" xfId="335"/>
    <cellStyle name="_KT (2)_Book1_Book1" xfId="336"/>
    <cellStyle name="_KT (2)_Book1_Kiem Tra Don Gia" xfId="337"/>
    <cellStyle name="_KT (2)_Book1_Kiem Tra Don Gia 2" xfId="338"/>
    <cellStyle name="_KT (2)_khoiluongbdacdoa" xfId="339"/>
    <cellStyle name="_KT (2)_Kiem Tra Don Gia" xfId="340"/>
    <cellStyle name="_KT (2)_Lora-tungchau" xfId="341"/>
    <cellStyle name="_KT (2)_Lora-tungchau_Book1" xfId="342"/>
    <cellStyle name="_KT (2)_Lora-tungchau_Kiem Tra Don Gia" xfId="343"/>
    <cellStyle name="_KT (2)_Lora-tungchau_Kiem Tra Don Gia 2" xfId="344"/>
    <cellStyle name="_KT (2)_PERSONAL" xfId="345"/>
    <cellStyle name="_KT (2)_PERSONAL_Book1" xfId="346"/>
    <cellStyle name="_KT (2)_PERSONAL_HTQ.8 GD1" xfId="347"/>
    <cellStyle name="_KT (2)_PERSONAL_HTQ.8 GD1_Book1" xfId="348"/>
    <cellStyle name="_KT (2)_PERSONAL_HTQ.8 GD1_Don gia quy 3 nam 2003 - Ban Dien Luc" xfId="349"/>
    <cellStyle name="_KT (2)_PERSONAL_HTQ.8 GD1_NC-VL2-2003" xfId="350"/>
    <cellStyle name="_KT (2)_PERSONAL_HTQ.8 GD1_NC-VL2-2003_1" xfId="351"/>
    <cellStyle name="_KT (2)_PERSONAL_HTQ.8 GD1_XL4Test5" xfId="352"/>
    <cellStyle name="_KT (2)_PERSONAL_khoiluongbdacdoa" xfId="353"/>
    <cellStyle name="_KT (2)_PERSONAL_Tong hop KHCB 2001" xfId="354"/>
    <cellStyle name="_KT (2)_PERSONAL_" xfId="355"/>
    <cellStyle name="_KT (2)_Qt-HT3PQ1(CauKho)" xfId="356"/>
    <cellStyle name="_KT (2)_Qt-HT3PQ1(CauKho)_Book1" xfId="357"/>
    <cellStyle name="_KT (2)_Qt-HT3PQ1(CauKho)_Don gia quy 3 nam 2003 - Ban Dien Luc" xfId="358"/>
    <cellStyle name="_KT (2)_Qt-HT3PQ1(CauKho)_Kiem Tra Don Gia" xfId="359"/>
    <cellStyle name="_KT (2)_Qt-HT3PQ1(CauKho)_NC-VL2-2003" xfId="360"/>
    <cellStyle name="_KT (2)_Qt-HT3PQ1(CauKho)_NC-VL2-2003_1" xfId="361"/>
    <cellStyle name="_KT (2)_Qt-HT3PQ1(CauKho)_XL4Test5" xfId="362"/>
    <cellStyle name="_KT (2)_QT-LCTP-AE" xfId="363"/>
    <cellStyle name="_KT (2)_quy luong con lai nam 2004" xfId="364"/>
    <cellStyle name="_KT (2)_TG-TH" xfId="365"/>
    <cellStyle name="_KT (2)_" xfId="366"/>
    <cellStyle name="_KT_TG" xfId="367"/>
    <cellStyle name="_KT_TG_1" xfId="368"/>
    <cellStyle name="_KT_TG_1_BANG TONG HOP TINH HINH THANH QUYET TOAN (MOI I)" xfId="369"/>
    <cellStyle name="_KT_TG_1_BAO CAO KLCT PT2000" xfId="370"/>
    <cellStyle name="_KT_TG_1_BAO CAO PT2000" xfId="371"/>
    <cellStyle name="_KT_TG_1_BAO CAO PT2000_Book1" xfId="372"/>
    <cellStyle name="_KT_TG_1_Bao cao XDCB 2001 - T11 KH dieu chinh 20-11-THAI" xfId="373"/>
    <cellStyle name="_KT_TG_1_BAO GIA NGAY 24-10-08 (co dam)" xfId="374"/>
    <cellStyle name="_KT_TG_1_Biểu KH 5 năm gửi UB sửa biểu VHXH" xfId="375"/>
    <cellStyle name="_KT_TG_1_Book1" xfId="376"/>
    <cellStyle name="_KT_TG_1_Book1_1" xfId="377"/>
    <cellStyle name="_KT_TG_1_Book1_1_Book1" xfId="378"/>
    <cellStyle name="_KT_TG_1_Book1_1_DanhMucDonGiaVTTB_Dien_TAM" xfId="379"/>
    <cellStyle name="_KT_TG_1_Book1_1_khoiluongbdacdoa" xfId="380"/>
    <cellStyle name="_KT_TG_1_Book1_2" xfId="381"/>
    <cellStyle name="_KT_TG_1_Book1_2_Book1" xfId="382"/>
    <cellStyle name="_KT_TG_1_Book1_3" xfId="383"/>
    <cellStyle name="_KT_TG_1_Book1_3_Book1" xfId="384"/>
    <cellStyle name="_KT_TG_1_Book1_3_DT truong thinh phu" xfId="385"/>
    <cellStyle name="_KT_TG_1_Book1_3_XL4Test5" xfId="386"/>
    <cellStyle name="_KT_TG_1_Book1_4" xfId="387"/>
    <cellStyle name="_KT_TG_1_Book1_BC-QT-WB-dthao" xfId="388"/>
    <cellStyle name="_KT_TG_1_Book1_Book1" xfId="389"/>
    <cellStyle name="_KT_TG_1_Book1_DanhMucDonGiaVTTB_Dien_TAM" xfId="390"/>
    <cellStyle name="_KT_TG_1_Book1_khoiluongbdacdoa" xfId="391"/>
    <cellStyle name="_KT_TG_1_Book1_Kiem Tra Don Gia" xfId="392"/>
    <cellStyle name="_KT_TG_1_Book1_Tong hop 3 tinh (11_5)-TTH-QN-QT" xfId="393"/>
    <cellStyle name="_KT_TG_1_Book1_" xfId="394"/>
    <cellStyle name="_KT_TG_1_CAU Khanh Nam(Thi Cong)" xfId="395"/>
    <cellStyle name="_KT_TG_1_DAU NOI PL-CL TAI PHU LAMHC" xfId="396"/>
    <cellStyle name="_KT_TG_1_Dcdtoan-bcnckt " xfId="397"/>
    <cellStyle name="_KT_TG_1_DN_MTP" xfId="398"/>
    <cellStyle name="_KT_TG_1_Dongia2-2003" xfId="399"/>
    <cellStyle name="_KT_TG_1_Dongia2-2003_DT truong thinh phu" xfId="400"/>
    <cellStyle name="_KT_TG_1_DT truong thinh phu" xfId="401"/>
    <cellStyle name="_KT_TG_1_DTCDT MR.2N110.HOCMON.TDTOAN.CCUNG" xfId="402"/>
    <cellStyle name="_KT_TG_1_DTDuong dong tien -sua tham tra 2009 - luong 650" xfId="403"/>
    <cellStyle name="_KT_TG_1_DU TRU VAT TU" xfId="404"/>
    <cellStyle name="_KT_TG_1_khoiluongbdacdoa" xfId="405"/>
    <cellStyle name="_KT_TG_1_Kiem Tra Don Gia" xfId="406"/>
    <cellStyle name="_KT_TG_1_Lora-tungchau" xfId="407"/>
    <cellStyle name="_KT_TG_1_moi" xfId="408"/>
    <cellStyle name="_KT_TG_1_PGIA-phieu tham tra Kho bac" xfId="409"/>
    <cellStyle name="_KT_TG_1_PT02-02" xfId="410"/>
    <cellStyle name="_KT_TG_1_PT02-02_Book1" xfId="411"/>
    <cellStyle name="_KT_TG_1_PT02-03" xfId="412"/>
    <cellStyle name="_KT_TG_1_PT02-03_Book1" xfId="413"/>
    <cellStyle name="_KT_TG_1_Qt-HT3PQ1(CauKho)" xfId="414"/>
    <cellStyle name="_KT_TG_1_Qt-HT3PQ1(CauKho)_Book1" xfId="415"/>
    <cellStyle name="_KT_TG_1_Qt-HT3PQ1(CauKho)_Don gia quy 3 nam 2003 - Ban Dien Luc" xfId="416"/>
    <cellStyle name="_KT_TG_1_Qt-HT3PQ1(CauKho)_Kiem Tra Don Gia" xfId="417"/>
    <cellStyle name="_KT_TG_1_Qt-HT3PQ1(CauKho)_NC-VL2-2003" xfId="418"/>
    <cellStyle name="_KT_TG_1_Qt-HT3PQ1(CauKho)_NC-VL2-2003_1" xfId="419"/>
    <cellStyle name="_KT_TG_1_Qt-HT3PQ1(CauKho)_XL4Test5" xfId="420"/>
    <cellStyle name="_KT_TG_1_QT-LCTP-AE" xfId="421"/>
    <cellStyle name="_KT_TG_1_Sheet2" xfId="422"/>
    <cellStyle name="_KT_TG_1_TEL OUT 2004" xfId="423"/>
    <cellStyle name="_KT_TG_1_Tong hop 3 tinh (11_5)-TTH-QN-QT" xfId="424"/>
    <cellStyle name="_KT_TG_1_XL4Poppy" xfId="425"/>
    <cellStyle name="_KT_TG_1_XL4Test5" xfId="426"/>
    <cellStyle name="_KT_TG_1_ÿÿÿÿÿ" xfId="427"/>
    <cellStyle name="_KT_TG_1_" xfId="428"/>
    <cellStyle name="_KT_TG_2" xfId="429"/>
    <cellStyle name="_KT_TG_2_BANG TONG HOP TINH HINH THANH QUYET TOAN (MOI I)" xfId="430"/>
    <cellStyle name="_KT_TG_2_BAO CAO KLCT PT2000" xfId="431"/>
    <cellStyle name="_KT_TG_2_BAO CAO PT2000" xfId="432"/>
    <cellStyle name="_KT_TG_2_BAO CAO PT2000_Book1" xfId="433"/>
    <cellStyle name="_KT_TG_2_Bao cao XDCB 2001 - T11 KH dieu chinh 20-11-THAI" xfId="434"/>
    <cellStyle name="_KT_TG_2_BAO GIA NGAY 24-10-08 (co dam)" xfId="435"/>
    <cellStyle name="_KT_TG_2_Biểu KH 5 năm gửi UB sửa biểu VHXH" xfId="436"/>
    <cellStyle name="_KT_TG_2_Book1" xfId="437"/>
    <cellStyle name="_KT_TG_2_Book1_1" xfId="438"/>
    <cellStyle name="_KT_TG_2_Book1_1_Book1" xfId="439"/>
    <cellStyle name="_KT_TG_2_Book1_1_DanhMucDonGiaVTTB_Dien_TAM" xfId="440"/>
    <cellStyle name="_KT_TG_2_Book1_1_khoiluongbdacdoa" xfId="441"/>
    <cellStyle name="_KT_TG_2_Book1_2" xfId="442"/>
    <cellStyle name="_KT_TG_2_Book1_2_Book1" xfId="443"/>
    <cellStyle name="_KT_TG_2_Book1_3" xfId="444"/>
    <cellStyle name="_KT_TG_2_Book1_3_Book1" xfId="445"/>
    <cellStyle name="_KT_TG_2_Book1_3_DT truong thinh phu" xfId="446"/>
    <cellStyle name="_KT_TG_2_Book1_3_XL4Test5" xfId="447"/>
    <cellStyle name="_KT_TG_2_Book1_4" xfId="448"/>
    <cellStyle name="_KT_TG_2_Book1_Book1" xfId="449"/>
    <cellStyle name="_KT_TG_2_Book1_DanhMucDonGiaVTTB_Dien_TAM" xfId="450"/>
    <cellStyle name="_KT_TG_2_Book1_khoiluongbdacdoa" xfId="451"/>
    <cellStyle name="_KT_TG_2_Book1_Kiem Tra Don Gia" xfId="452"/>
    <cellStyle name="_KT_TG_2_Book1_Tong hop 3 tinh (11_5)-TTH-QN-QT" xfId="453"/>
    <cellStyle name="_KT_TG_2_Book1_" xfId="454"/>
    <cellStyle name="_KT_TG_2_CAU Khanh Nam(Thi Cong)" xfId="455"/>
    <cellStyle name="_KT_TG_2_DAU NOI PL-CL TAI PHU LAMHC" xfId="456"/>
    <cellStyle name="_KT_TG_2_Dcdtoan-bcnckt " xfId="457"/>
    <cellStyle name="_KT_TG_2_DN_MTP" xfId="458"/>
    <cellStyle name="_KT_TG_2_Dongia2-2003" xfId="459"/>
    <cellStyle name="_KT_TG_2_Dongia2-2003_DT truong thinh phu" xfId="460"/>
    <cellStyle name="_KT_TG_2_DT truong thinh phu" xfId="461"/>
    <cellStyle name="_KT_TG_2_DTCDT MR.2N110.HOCMON.TDTOAN.CCUNG" xfId="462"/>
    <cellStyle name="_KT_TG_2_DTDuong dong tien -sua tham tra 2009 - luong 650" xfId="463"/>
    <cellStyle name="_KT_TG_2_DU TRU VAT TU" xfId="464"/>
    <cellStyle name="_KT_TG_2_khoiluongbdacdoa" xfId="465"/>
    <cellStyle name="_KT_TG_2_Kiem Tra Don Gia" xfId="466"/>
    <cellStyle name="_KT_TG_2_Lora-tungchau" xfId="467"/>
    <cellStyle name="_KT_TG_2_moi" xfId="468"/>
    <cellStyle name="_KT_TG_2_PGIA-phieu tham tra Kho bac" xfId="469"/>
    <cellStyle name="_KT_TG_2_PT02-02" xfId="470"/>
    <cellStyle name="_KT_TG_2_PT02-02_Book1" xfId="471"/>
    <cellStyle name="_KT_TG_2_PT02-03" xfId="472"/>
    <cellStyle name="_KT_TG_2_PT02-03_Book1" xfId="473"/>
    <cellStyle name="_KT_TG_2_Qt-HT3PQ1(CauKho)" xfId="474"/>
    <cellStyle name="_KT_TG_2_Qt-HT3PQ1(CauKho)_Book1" xfId="475"/>
    <cellStyle name="_KT_TG_2_Qt-HT3PQ1(CauKho)_Don gia quy 3 nam 2003 - Ban Dien Luc" xfId="476"/>
    <cellStyle name="_KT_TG_2_Qt-HT3PQ1(CauKho)_Kiem Tra Don Gia" xfId="477"/>
    <cellStyle name="_KT_TG_2_Qt-HT3PQ1(CauKho)_NC-VL2-2003" xfId="478"/>
    <cellStyle name="_KT_TG_2_Qt-HT3PQ1(CauKho)_NC-VL2-2003_1" xfId="479"/>
    <cellStyle name="_KT_TG_2_Qt-HT3PQ1(CauKho)_XL4Test5" xfId="480"/>
    <cellStyle name="_KT_TG_2_QT-LCTP-AE" xfId="481"/>
    <cellStyle name="_KT_TG_2_quy luong con lai nam 2004" xfId="482"/>
    <cellStyle name="_KT_TG_2_Sheet2" xfId="483"/>
    <cellStyle name="_KT_TG_2_TEL OUT 2004" xfId="484"/>
    <cellStyle name="_KT_TG_2_Tong hop 3 tinh (11_5)-TTH-QN-QT" xfId="485"/>
    <cellStyle name="_KT_TG_2_XL4Poppy" xfId="486"/>
    <cellStyle name="_KT_TG_2_XL4Test5" xfId="487"/>
    <cellStyle name="_KT_TG_2_ÿÿÿÿÿ" xfId="488"/>
    <cellStyle name="_KT_TG_2_" xfId="489"/>
    <cellStyle name="_KT_TG_3" xfId="490"/>
    <cellStyle name="_KT_TG_4" xfId="491"/>
    <cellStyle name="_KT_TG_4_Book1" xfId="492"/>
    <cellStyle name="_KT_TG_4_Lora-tungchau" xfId="493"/>
    <cellStyle name="_KT_TG_4_Qt-HT3PQ1(CauKho)" xfId="494"/>
    <cellStyle name="_KT_TG_4_Qt-HT3PQ1(CauKho)_Book1" xfId="495"/>
    <cellStyle name="_KT_TG_4_Qt-HT3PQ1(CauKho)_Don gia quy 3 nam 2003 - Ban Dien Luc" xfId="496"/>
    <cellStyle name="_KT_TG_4_Qt-HT3PQ1(CauKho)_Kiem Tra Don Gia" xfId="497"/>
    <cellStyle name="_KT_TG_4_Qt-HT3PQ1(CauKho)_NC-VL2-2003" xfId="498"/>
    <cellStyle name="_KT_TG_4_Qt-HT3PQ1(CauKho)_NC-VL2-2003_1" xfId="499"/>
    <cellStyle name="_KT_TG_4_Qt-HT3PQ1(CauKho)_XL4Test5" xfId="500"/>
    <cellStyle name="_KT_TG_4_quy luong con lai nam 2004" xfId="501"/>
    <cellStyle name="_KT_TG_4_" xfId="502"/>
    <cellStyle name="_KT_TG_Book1" xfId="503"/>
    <cellStyle name="_KT_TG_DTDuong dong tien -sua tham tra 2009 - luong 650" xfId="504"/>
    <cellStyle name="_KT_TG_quy luong con lai nam 2004" xfId="505"/>
    <cellStyle name="_Lora-tungchau" xfId="506"/>
    <cellStyle name="_Lora-tungchau_Book1" xfId="507"/>
    <cellStyle name="_Lora-tungchau_Kiem Tra Don Gia" xfId="508"/>
    <cellStyle name="_Lora-tungchau_Kiem Tra Don Gia 2" xfId="509"/>
    <cellStyle name="_MauThanTKKT-goi7-DonGia2143(vl t7)" xfId="510"/>
    <cellStyle name="_Nhu cau von ung truoc 2011 Tha h Hoa + Nge An gui TW" xfId="511"/>
    <cellStyle name="_PERSONAL" xfId="512"/>
    <cellStyle name="_PERSONAL_Book1" xfId="513"/>
    <cellStyle name="_PERSONAL_HTQ.8 GD1" xfId="514"/>
    <cellStyle name="_PERSONAL_HTQ.8 GD1_Book1" xfId="515"/>
    <cellStyle name="_PERSONAL_HTQ.8 GD1_Don gia quy 3 nam 2003 - Ban Dien Luc" xfId="516"/>
    <cellStyle name="_PERSONAL_HTQ.8 GD1_NC-VL2-2003" xfId="517"/>
    <cellStyle name="_PERSONAL_HTQ.8 GD1_NC-VL2-2003_1" xfId="518"/>
    <cellStyle name="_PERSONAL_HTQ.8 GD1_XL4Test5" xfId="519"/>
    <cellStyle name="_PERSONAL_khoiluongbdacdoa" xfId="520"/>
    <cellStyle name="_PERSONAL_Tong hop KHCB 2001" xfId="521"/>
    <cellStyle name="_PERSONAL_" xfId="522"/>
    <cellStyle name="_Phu luc kem BC gui VP Bo (18.2)" xfId="523"/>
    <cellStyle name="_Q TOAN  SCTX QL.62 QUI I ( oanh)" xfId="524"/>
    <cellStyle name="_Q TOAN  SCTX QL.62 QUI II ( oanh)" xfId="525"/>
    <cellStyle name="_QT SCTXQL62_QT1 (Cty QL)" xfId="526"/>
    <cellStyle name="_Qt-HT3PQ1(CauKho)" xfId="527"/>
    <cellStyle name="_Qt-HT3PQ1(CauKho)_Book1" xfId="528"/>
    <cellStyle name="_Qt-HT3PQ1(CauKho)_Don gia quy 3 nam 2003 - Ban Dien Luc" xfId="529"/>
    <cellStyle name="_Qt-HT3PQ1(CauKho)_Kiem Tra Don Gia" xfId="530"/>
    <cellStyle name="_Qt-HT3PQ1(CauKho)_NC-VL2-2003" xfId="531"/>
    <cellStyle name="_Qt-HT3PQ1(CauKho)_NC-VL2-2003_1" xfId="532"/>
    <cellStyle name="_Qt-HT3PQ1(CauKho)_XL4Test5" xfId="533"/>
    <cellStyle name="_QT-LCTP-AE" xfId="534"/>
    <cellStyle name="_quy luong con lai nam 2004" xfId="535"/>
    <cellStyle name="_Sheet1" xfId="536"/>
    <cellStyle name="_Sheet2" xfId="537"/>
    <cellStyle name="_TG-TH" xfId="538"/>
    <cellStyle name="_TG-TH_1" xfId="539"/>
    <cellStyle name="_TG-TH_1_BANG TONG HOP TINH HINH THANH QUYET TOAN (MOI I)" xfId="540"/>
    <cellStyle name="_TG-TH_1_BAO CAO KLCT PT2000" xfId="541"/>
    <cellStyle name="_TG-TH_1_BAO CAO PT2000" xfId="542"/>
    <cellStyle name="_TG-TH_1_BAO CAO PT2000_Book1" xfId="543"/>
    <cellStyle name="_TG-TH_1_Bao cao XDCB 2001 - T11 KH dieu chinh 20-11-THAI" xfId="544"/>
    <cellStyle name="_TG-TH_1_BAO GIA NGAY 24-10-08 (co dam)" xfId="545"/>
    <cellStyle name="_TG-TH_1_Biểu KH 5 năm gửi UB sửa biểu VHXH" xfId="546"/>
    <cellStyle name="_TG-TH_1_Book1" xfId="547"/>
    <cellStyle name="_TG-TH_1_Book1_1" xfId="548"/>
    <cellStyle name="_TG-TH_1_Book1_1_Book1" xfId="549"/>
    <cellStyle name="_TG-TH_1_Book1_1_DanhMucDonGiaVTTB_Dien_TAM" xfId="550"/>
    <cellStyle name="_TG-TH_1_Book1_1_khoiluongbdacdoa" xfId="551"/>
    <cellStyle name="_TG-TH_1_Book1_2" xfId="552"/>
    <cellStyle name="_TG-TH_1_Book1_2_Book1" xfId="553"/>
    <cellStyle name="_TG-TH_1_Book1_3" xfId="554"/>
    <cellStyle name="_TG-TH_1_Book1_3_Book1" xfId="555"/>
    <cellStyle name="_TG-TH_1_Book1_3_DT truong thinh phu" xfId="556"/>
    <cellStyle name="_TG-TH_1_Book1_3_XL4Test5" xfId="557"/>
    <cellStyle name="_TG-TH_1_Book1_4" xfId="558"/>
    <cellStyle name="_TG-TH_1_Book1_BC-QT-WB-dthao" xfId="559"/>
    <cellStyle name="_TG-TH_1_Book1_Book1" xfId="560"/>
    <cellStyle name="_TG-TH_1_Book1_DanhMucDonGiaVTTB_Dien_TAM" xfId="561"/>
    <cellStyle name="_TG-TH_1_Book1_khoiluongbdacdoa" xfId="562"/>
    <cellStyle name="_TG-TH_1_Book1_Kiem Tra Don Gia" xfId="563"/>
    <cellStyle name="_TG-TH_1_Book1_Tong hop 3 tinh (11_5)-TTH-QN-QT" xfId="564"/>
    <cellStyle name="_TG-TH_1_Book1_" xfId="565"/>
    <cellStyle name="_TG-TH_1_CAU Khanh Nam(Thi Cong)" xfId="566"/>
    <cellStyle name="_TG-TH_1_DAU NOI PL-CL TAI PHU LAMHC" xfId="567"/>
    <cellStyle name="_TG-TH_1_Dcdtoan-bcnckt " xfId="568"/>
    <cellStyle name="_TG-TH_1_DN_MTP" xfId="569"/>
    <cellStyle name="_TG-TH_1_Dongia2-2003" xfId="570"/>
    <cellStyle name="_TG-TH_1_Dongia2-2003_DT truong thinh phu" xfId="571"/>
    <cellStyle name="_TG-TH_1_DT truong thinh phu" xfId="572"/>
    <cellStyle name="_TG-TH_1_DTCDT MR.2N110.HOCMON.TDTOAN.CCUNG" xfId="573"/>
    <cellStyle name="_TG-TH_1_DTDuong dong tien -sua tham tra 2009 - luong 650" xfId="574"/>
    <cellStyle name="_TG-TH_1_DU TRU VAT TU" xfId="575"/>
    <cellStyle name="_TG-TH_1_khoiluongbdacdoa" xfId="576"/>
    <cellStyle name="_TG-TH_1_Kiem Tra Don Gia" xfId="577"/>
    <cellStyle name="_TG-TH_1_Lora-tungchau" xfId="578"/>
    <cellStyle name="_TG-TH_1_moi" xfId="579"/>
    <cellStyle name="_TG-TH_1_PGIA-phieu tham tra Kho bac" xfId="580"/>
    <cellStyle name="_TG-TH_1_PT02-02" xfId="581"/>
    <cellStyle name="_TG-TH_1_PT02-02_Book1" xfId="582"/>
    <cellStyle name="_TG-TH_1_PT02-03" xfId="583"/>
    <cellStyle name="_TG-TH_1_PT02-03_Book1" xfId="584"/>
    <cellStyle name="_TG-TH_1_Qt-HT3PQ1(CauKho)" xfId="585"/>
    <cellStyle name="_TG-TH_1_Qt-HT3PQ1(CauKho)_Book1" xfId="586"/>
    <cellStyle name="_TG-TH_1_Qt-HT3PQ1(CauKho)_Don gia quy 3 nam 2003 - Ban Dien Luc" xfId="587"/>
    <cellStyle name="_TG-TH_1_Qt-HT3PQ1(CauKho)_Kiem Tra Don Gia" xfId="588"/>
    <cellStyle name="_TG-TH_1_Qt-HT3PQ1(CauKho)_NC-VL2-2003" xfId="589"/>
    <cellStyle name="_TG-TH_1_Qt-HT3PQ1(CauKho)_NC-VL2-2003_1" xfId="590"/>
    <cellStyle name="_TG-TH_1_Qt-HT3PQ1(CauKho)_XL4Test5" xfId="591"/>
    <cellStyle name="_TG-TH_1_QT-LCTP-AE" xfId="592"/>
    <cellStyle name="_TG-TH_1_Sheet2" xfId="593"/>
    <cellStyle name="_TG-TH_1_TEL OUT 2004" xfId="594"/>
    <cellStyle name="_TG-TH_1_Tong hop 3 tinh (11_5)-TTH-QN-QT" xfId="595"/>
    <cellStyle name="_TG-TH_1_XL4Poppy" xfId="596"/>
    <cellStyle name="_TG-TH_1_XL4Test5" xfId="597"/>
    <cellStyle name="_TG-TH_1_ÿÿÿÿÿ" xfId="598"/>
    <cellStyle name="_TG-TH_1_" xfId="599"/>
    <cellStyle name="_TG-TH_2" xfId="600"/>
    <cellStyle name="_TG-TH_2_BANG TONG HOP TINH HINH THANH QUYET TOAN (MOI I)" xfId="601"/>
    <cellStyle name="_TG-TH_2_BAO CAO KLCT PT2000" xfId="602"/>
    <cellStyle name="_TG-TH_2_BAO CAO PT2000" xfId="603"/>
    <cellStyle name="_TG-TH_2_BAO CAO PT2000_Book1" xfId="604"/>
    <cellStyle name="_TG-TH_2_Bao cao XDCB 2001 - T11 KH dieu chinh 20-11-THAI" xfId="605"/>
    <cellStyle name="_TG-TH_2_BAO GIA NGAY 24-10-08 (co dam)" xfId="606"/>
    <cellStyle name="_TG-TH_2_Biểu KH 5 năm gửi UB sửa biểu VHXH" xfId="607"/>
    <cellStyle name="_TG-TH_2_Book1" xfId="608"/>
    <cellStyle name="_TG-TH_2_Book1_1" xfId="609"/>
    <cellStyle name="_TG-TH_2_Book1_1_Book1" xfId="610"/>
    <cellStyle name="_TG-TH_2_Book1_1_DanhMucDonGiaVTTB_Dien_TAM" xfId="611"/>
    <cellStyle name="_TG-TH_2_Book1_1_khoiluongbdacdoa" xfId="612"/>
    <cellStyle name="_TG-TH_2_Book1_2" xfId="613"/>
    <cellStyle name="_TG-TH_2_Book1_2_Book1" xfId="614"/>
    <cellStyle name="_TG-TH_2_Book1_3" xfId="615"/>
    <cellStyle name="_TG-TH_2_Book1_3_Book1" xfId="616"/>
    <cellStyle name="_TG-TH_2_Book1_3_DT truong thinh phu" xfId="617"/>
    <cellStyle name="_TG-TH_2_Book1_3_XL4Test5" xfId="618"/>
    <cellStyle name="_TG-TH_2_Book1_4" xfId="619"/>
    <cellStyle name="_TG-TH_2_Book1_Book1" xfId="620"/>
    <cellStyle name="_TG-TH_2_Book1_DanhMucDonGiaVTTB_Dien_TAM" xfId="621"/>
    <cellStyle name="_TG-TH_2_Book1_khoiluongbdacdoa" xfId="622"/>
    <cellStyle name="_TG-TH_2_Book1_Kiem Tra Don Gia" xfId="623"/>
    <cellStyle name="_TG-TH_2_Book1_Tong hop 3 tinh (11_5)-TTH-QN-QT" xfId="624"/>
    <cellStyle name="_TG-TH_2_Book1_" xfId="625"/>
    <cellStyle name="_TG-TH_2_CAU Khanh Nam(Thi Cong)" xfId="626"/>
    <cellStyle name="_TG-TH_2_DAU NOI PL-CL TAI PHU LAMHC" xfId="627"/>
    <cellStyle name="_TG-TH_2_Dcdtoan-bcnckt " xfId="628"/>
    <cellStyle name="_TG-TH_2_DN_MTP" xfId="629"/>
    <cellStyle name="_TG-TH_2_Dongia2-2003" xfId="630"/>
    <cellStyle name="_TG-TH_2_Dongia2-2003_DT truong thinh phu" xfId="631"/>
    <cellStyle name="_TG-TH_2_DT truong thinh phu" xfId="632"/>
    <cellStyle name="_TG-TH_2_DTCDT MR.2N110.HOCMON.TDTOAN.CCUNG" xfId="633"/>
    <cellStyle name="_TG-TH_2_DTDuong dong tien -sua tham tra 2009 - luong 650" xfId="634"/>
    <cellStyle name="_TG-TH_2_DU TRU VAT TU" xfId="635"/>
    <cellStyle name="_TG-TH_2_khoiluongbdacdoa" xfId="636"/>
    <cellStyle name="_TG-TH_2_Kiem Tra Don Gia" xfId="637"/>
    <cellStyle name="_TG-TH_2_Lora-tungchau" xfId="638"/>
    <cellStyle name="_TG-TH_2_moi" xfId="639"/>
    <cellStyle name="_TG-TH_2_PGIA-phieu tham tra Kho bac" xfId="640"/>
    <cellStyle name="_TG-TH_2_PT02-02" xfId="641"/>
    <cellStyle name="_TG-TH_2_PT02-02_Book1" xfId="642"/>
    <cellStyle name="_TG-TH_2_PT02-03" xfId="643"/>
    <cellStyle name="_TG-TH_2_PT02-03_Book1" xfId="644"/>
    <cellStyle name="_TG-TH_2_Qt-HT3PQ1(CauKho)" xfId="645"/>
    <cellStyle name="_TG-TH_2_Qt-HT3PQ1(CauKho)_Book1" xfId="646"/>
    <cellStyle name="_TG-TH_2_Qt-HT3PQ1(CauKho)_Don gia quy 3 nam 2003 - Ban Dien Luc" xfId="647"/>
    <cellStyle name="_TG-TH_2_Qt-HT3PQ1(CauKho)_Kiem Tra Don Gia" xfId="648"/>
    <cellStyle name="_TG-TH_2_Qt-HT3PQ1(CauKho)_NC-VL2-2003" xfId="649"/>
    <cellStyle name="_TG-TH_2_Qt-HT3PQ1(CauKho)_NC-VL2-2003_1" xfId="650"/>
    <cellStyle name="_TG-TH_2_Qt-HT3PQ1(CauKho)_XL4Test5" xfId="651"/>
    <cellStyle name="_TG-TH_2_QT-LCTP-AE" xfId="652"/>
    <cellStyle name="_TG-TH_2_quy luong con lai nam 2004" xfId="653"/>
    <cellStyle name="_TG-TH_2_Sheet2" xfId="654"/>
    <cellStyle name="_TG-TH_2_TEL OUT 2004" xfId="655"/>
    <cellStyle name="_TG-TH_2_Tong hop 3 tinh (11_5)-TTH-QN-QT" xfId="656"/>
    <cellStyle name="_TG-TH_2_XL4Poppy" xfId="657"/>
    <cellStyle name="_TG-TH_2_XL4Test5" xfId="658"/>
    <cellStyle name="_TG-TH_2_ÿÿÿÿÿ" xfId="659"/>
    <cellStyle name="_TG-TH_2_" xfId="660"/>
    <cellStyle name="_TG-TH_3" xfId="661"/>
    <cellStyle name="_TG-TH_3_Book1" xfId="662"/>
    <cellStyle name="_TG-TH_3_Lora-tungchau" xfId="663"/>
    <cellStyle name="_TG-TH_3_Qt-HT3PQ1(CauKho)" xfId="664"/>
    <cellStyle name="_TG-TH_3_Qt-HT3PQ1(CauKho)_Book1" xfId="665"/>
    <cellStyle name="_TG-TH_3_Qt-HT3PQ1(CauKho)_Don gia quy 3 nam 2003 - Ban Dien Luc" xfId="666"/>
    <cellStyle name="_TG-TH_3_Qt-HT3PQ1(CauKho)_Kiem Tra Don Gia" xfId="667"/>
    <cellStyle name="_TG-TH_3_Qt-HT3PQ1(CauKho)_NC-VL2-2003" xfId="668"/>
    <cellStyle name="_TG-TH_3_Qt-HT3PQ1(CauKho)_NC-VL2-2003_1" xfId="669"/>
    <cellStyle name="_TG-TH_3_Qt-HT3PQ1(CauKho)_XL4Test5" xfId="670"/>
    <cellStyle name="_TG-TH_3_quy luong con lai nam 2004" xfId="671"/>
    <cellStyle name="_TG-TH_3_" xfId="672"/>
    <cellStyle name="_TG-TH_4" xfId="673"/>
    <cellStyle name="_TG-TH_4_Book1" xfId="674"/>
    <cellStyle name="_TG-TH_4_DTDuong dong tien -sua tham tra 2009 - luong 650" xfId="675"/>
    <cellStyle name="_TG-TH_4_quy luong con lai nam 2004" xfId="676"/>
    <cellStyle name="_TH KHAI TOAN THU THIEM cac tuyen TT noi" xfId="677"/>
    <cellStyle name="_TKP" xfId="678"/>
    <cellStyle name="_Tong dutoan PP LAHAI" xfId="679"/>
    <cellStyle name="_Tong hop 3 tinh (11_5)-TTH-QN-QT" xfId="680"/>
    <cellStyle name="_Tong hop may cheu nganh 1" xfId="681"/>
    <cellStyle name="_ung 2011 - 11-6-Thanh hoa-Nghe an" xfId="682"/>
    <cellStyle name="_ung truoc 2011 NSTW Thanh Hoa + Nge An gui Thu 12-5" xfId="683"/>
    <cellStyle name="_ung truoc cua long an (6-5-2010)" xfId="684"/>
    <cellStyle name="_ung von chinh thuc doan kiem tra TAY NAM BO" xfId="685"/>
    <cellStyle name="_Ung von nam 2011 vung TNB - Doan Cong tac (12-5-2010)" xfId="686"/>
    <cellStyle name="_Ung von nam 2011 vung TNB - Doan Cong tac (12-5-2010)_Copy of ghep 3 bieu trinh LD BO 28-6 (TPCP)" xfId="687"/>
    <cellStyle name="_ÿÿÿÿÿ" xfId="688"/>
    <cellStyle name="_ÿÿÿÿÿ_Kh ql62 (2010) 11-09" xfId="689"/>
    <cellStyle name="_" xfId="690"/>
    <cellStyle name="__1" xfId="691"/>
    <cellStyle name="__Bao gia TB Kon Dao 2010" xfId="692"/>
    <cellStyle name="~1" xfId="693"/>
    <cellStyle name="’Ê‰Ý [0.00]_laroux" xfId="694"/>
    <cellStyle name="’Ê‰Ý_laroux" xfId="695"/>
    <cellStyle name="•W?_Format" xfId="696"/>
    <cellStyle name="•W€_¯–ì" xfId="697"/>
    <cellStyle name="•W_¯–ì" xfId="698"/>
    <cellStyle name="W_MARINE" xfId="699"/>
    <cellStyle name="0" xfId="700"/>
    <cellStyle name="0 2" xfId="701"/>
    <cellStyle name="0 2 2" xfId="702"/>
    <cellStyle name="0 3" xfId="703"/>
    <cellStyle name="0 3 2" xfId="704"/>
    <cellStyle name="0 4" xfId="705"/>
    <cellStyle name="0.0" xfId="706"/>
    <cellStyle name="0.0 2" xfId="707"/>
    <cellStyle name="0.0 2 2" xfId="708"/>
    <cellStyle name="0.0 3" xfId="709"/>
    <cellStyle name="0.0 3 2" xfId="710"/>
    <cellStyle name="0.0 4" xfId="711"/>
    <cellStyle name="0.00" xfId="712"/>
    <cellStyle name="0.00 2" xfId="713"/>
    <cellStyle name="0.00 2 2" xfId="714"/>
    <cellStyle name="0.00 3" xfId="715"/>
    <cellStyle name="0.00 3 2" xfId="716"/>
    <cellStyle name="0.00 4" xfId="717"/>
    <cellStyle name="1" xfId="718"/>
    <cellStyle name="1_17 bieu (hung cap nhap)" xfId="719"/>
    <cellStyle name="1_17 bieu (hung cap nhap) 2" xfId="720"/>
    <cellStyle name="1_17 bieu (hung cap nhap) 3" xfId="721"/>
    <cellStyle name="1_2-Ha GiangBB2011-V1" xfId="722"/>
    <cellStyle name="1_50-BB Vung tau 2011" xfId="723"/>
    <cellStyle name="1_52-Long An2011.BB-V1" xfId="724"/>
    <cellStyle name="1_7 noi 48 goi C5 9 vi na" xfId="725"/>
    <cellStyle name="1_BANG KE VAT TU" xfId="726"/>
    <cellStyle name="1_Bao cao doan cong tac cua Bo thang 4-2010" xfId="727"/>
    <cellStyle name="1_Bao cao doan cong tac cua Bo thang 4-2010 2" xfId="728"/>
    <cellStyle name="1_Bao cao giai ngan von dau tu nam 2009 (theo doi)" xfId="729"/>
    <cellStyle name="1_Bao cao giai ngan von dau tu nam 2009 (theo doi) 2" xfId="730"/>
    <cellStyle name="1_Bao cao giai ngan von dau tu nam 2009 (theo doi)_Bao cao doan cong tac cua Bo thang 4-2010" xfId="731"/>
    <cellStyle name="1_Bao cao giai ngan von dau tu nam 2009 (theo doi)_Bao cao doan cong tac cua Bo thang 4-2010 2" xfId="732"/>
    <cellStyle name="1_Bao cao giai ngan von dau tu nam 2009 (theo doi)_Ke hoach 2009 (theo doi) -1" xfId="733"/>
    <cellStyle name="1_Bao cao giai ngan von dau tu nam 2009 (theo doi)_Ke hoach 2009 (theo doi) -1 2" xfId="734"/>
    <cellStyle name="1_Bao cao KP tu chu" xfId="735"/>
    <cellStyle name="1_BAO GIA NGAY 24-10-08 (co dam)" xfId="736"/>
    <cellStyle name="1_Bao gia TB Kon Dao 2010" xfId="737"/>
    <cellStyle name="1_BC 8 thang 2009 ve CT trong diem 5nam" xfId="738"/>
    <cellStyle name="1_BC 8 thang 2009 ve CT trong diem 5nam 2" xfId="739"/>
    <cellStyle name="1_BC 8 thang 2009 ve CT trong diem 5nam_Bao cao doan cong tac cua Bo thang 4-2010" xfId="740"/>
    <cellStyle name="1_BC 8 thang 2009 ve CT trong diem 5nam_Bao cao doan cong tac cua Bo thang 4-2010 2" xfId="741"/>
    <cellStyle name="1_BC 8 thang 2009 ve CT trong diem 5nam_bieu 01" xfId="742"/>
    <cellStyle name="1_BC 8 thang 2009 ve CT trong diem 5nam_bieu 01 2" xfId="743"/>
    <cellStyle name="1_BC 8 thang 2009 ve CT trong diem 5nam_bieu 01_Bao cao doan cong tac cua Bo thang 4-2010" xfId="744"/>
    <cellStyle name="1_BC 8 thang 2009 ve CT trong diem 5nam_bieu 01_Bao cao doan cong tac cua Bo thang 4-2010 2" xfId="745"/>
    <cellStyle name="1_BC nam 2007 (UB)" xfId="746"/>
    <cellStyle name="1_BC nam 2007 (UB) 2" xfId="747"/>
    <cellStyle name="1_BC nam 2007 (UB)_Bao cao doan cong tac cua Bo thang 4-2010" xfId="748"/>
    <cellStyle name="1_BC nam 2007 (UB)_Bao cao doan cong tac cua Bo thang 4-2010 2" xfId="749"/>
    <cellStyle name="1_bieu 1" xfId="750"/>
    <cellStyle name="1_bieu 2" xfId="751"/>
    <cellStyle name="1_bieu 4" xfId="752"/>
    <cellStyle name="1_bieu tong hop" xfId="753"/>
    <cellStyle name="1_Book1" xfId="754"/>
    <cellStyle name="1_Book1_1" xfId="755"/>
    <cellStyle name="1_Book1_1 2" xfId="756"/>
    <cellStyle name="1_Book1_1_VBPL kiểm toán Đầu tư XDCB 2010" xfId="757"/>
    <cellStyle name="1_Book1_Bao cao doan cong tac cua Bo thang 4-2010" xfId="758"/>
    <cellStyle name="1_Book1_Bao cao doan cong tac cua Bo thang 4-2010 2" xfId="759"/>
    <cellStyle name="1_Book1_BL vu" xfId="760"/>
    <cellStyle name="1_Book1_Book1" xfId="761"/>
    <cellStyle name="1_Book1_Book1 2" xfId="762"/>
    <cellStyle name="1_Book1_Gia - Thanh An" xfId="763"/>
    <cellStyle name="1_Book1_VBPL kiểm toán Đầu tư XDCB 2010" xfId="764"/>
    <cellStyle name="1_Book2" xfId="765"/>
    <cellStyle name="1_Book2 2" xfId="766"/>
    <cellStyle name="1_Book2_Bao cao doan cong tac cua Bo thang 4-2010" xfId="767"/>
    <cellStyle name="1_Book2_Bao cao doan cong tac cua Bo thang 4-2010 2" xfId="768"/>
    <cellStyle name="1_Cau thuy dien Ban La (Cu Anh)" xfId="769"/>
    <cellStyle name="1_Copy of ghep 3 bieu trinh LD BO 28-6 (TPCP)" xfId="770"/>
    <cellStyle name="1_Danh sach gui BC thuc hien KH2009" xfId="771"/>
    <cellStyle name="1_Danh sach gui BC thuc hien KH2009 2" xfId="772"/>
    <cellStyle name="1_Danh sach gui BC thuc hien KH2009_Bao cao doan cong tac cua Bo thang 4-2010" xfId="773"/>
    <cellStyle name="1_Danh sach gui BC thuc hien KH2009_Bao cao doan cong tac cua Bo thang 4-2010 2" xfId="774"/>
    <cellStyle name="1_Danh sach gui BC thuc hien KH2009_Ke hoach 2009 (theo doi) -1" xfId="775"/>
    <cellStyle name="1_Danh sach gui BC thuc hien KH2009_Ke hoach 2009 (theo doi) -1 2" xfId="776"/>
    <cellStyle name="1_Don gia Du thau ( XL19)" xfId="777"/>
    <cellStyle name="1_Don gia Du thau ( XL19) 2" xfId="778"/>
    <cellStyle name="1_DT972000" xfId="779"/>
    <cellStyle name="1_dtCau Km3+429,21TL685" xfId="780"/>
    <cellStyle name="1_Dtdchinh2397" xfId="781"/>
    <cellStyle name="1_Du thau" xfId="782"/>
    <cellStyle name="1_Du toan 558 (Km17+508.12 - Km 22)" xfId="783"/>
    <cellStyle name="1_du toan lan 3" xfId="784"/>
    <cellStyle name="1_Gia - Thanh An" xfId="785"/>
    <cellStyle name="1_Gia_VLQL48_duyet " xfId="786"/>
    <cellStyle name="1_GIA-DUTHAUsuaNS" xfId="787"/>
    <cellStyle name="1_KH 2007 (theo doi)" xfId="788"/>
    <cellStyle name="1_KH 2007 (theo doi) 2" xfId="789"/>
    <cellStyle name="1_KH 2007 (theo doi)_Bao cao doan cong tac cua Bo thang 4-2010" xfId="790"/>
    <cellStyle name="1_KH 2007 (theo doi)_Bao cao doan cong tac cua Bo thang 4-2010 2" xfId="791"/>
    <cellStyle name="1_Kh ql62 (2010) 11-09" xfId="792"/>
    <cellStyle name="1_khoiluongbdacdoa" xfId="793"/>
    <cellStyle name="1_KL km 0-km3+300 dieu chinh 4-2008" xfId="794"/>
    <cellStyle name="1_KLNM 1303" xfId="795"/>
    <cellStyle name="1_KlQdinhduyet" xfId="796"/>
    <cellStyle name="1_LuuNgay17-03-2009Đơn KN Cục thuế" xfId="797"/>
    <cellStyle name="1_NTHOC" xfId="798"/>
    <cellStyle name="1_NTHOC 2" xfId="799"/>
    <cellStyle name="1_NTHOC_Tong hop theo doi von TPCP" xfId="800"/>
    <cellStyle name="1_NTHOC_Tong hop theo doi von TPCP 2" xfId="801"/>
    <cellStyle name="1_NTHOC_Tong hop theo doi von TPCP_Bao cao kiem toan kh 2010" xfId="802"/>
    <cellStyle name="1_NTHOC_Tong hop theo doi von TPCP_Bao cao kiem toan kh 2010 2" xfId="803"/>
    <cellStyle name="1_NTHOC_Tong hop theo doi von TPCP_Ke hoach 2010 (theo doi)2" xfId="804"/>
    <cellStyle name="1_NTHOC_Tong hop theo doi von TPCP_Ke hoach 2010 (theo doi)2 2" xfId="805"/>
    <cellStyle name="1_NTHOC_Tong hop theo doi von TPCP_QD UBND tinh" xfId="806"/>
    <cellStyle name="1_NTHOC_Tong hop theo doi von TPCP_QD UBND tinh 2" xfId="807"/>
    <cellStyle name="1_NTHOC_Tong hop theo doi von TPCP_Worksheet in D: My Documents Luc Van ban xu ly Nam 2011 Bao cao ra soat tam ung TPCP" xfId="808"/>
    <cellStyle name="1_NTHOC_Tong hop theo doi von TPCP_Worksheet in D: My Documents Luc Van ban xu ly Nam 2011 Bao cao ra soat tam ung TPCP 2" xfId="809"/>
    <cellStyle name="1_QT Thue GTGT 2008" xfId="810"/>
    <cellStyle name="1_Ra soat Giai ngan 2007 (dang lam)" xfId="811"/>
    <cellStyle name="1_Ra soat Giai ngan 2007 (dang lam) 2" xfId="812"/>
    <cellStyle name="1_Theo doi von TPCP (dang lam)" xfId="813"/>
    <cellStyle name="1_Theo doi von TPCP (dang lam) 2" xfId="814"/>
    <cellStyle name="1_Thong ke cong" xfId="815"/>
    <cellStyle name="1_thong ke giao dan sinh" xfId="816"/>
    <cellStyle name="1_TonghopKL_BOY-sual2" xfId="817"/>
    <cellStyle name="1_TRUNG PMU 5" xfId="818"/>
    <cellStyle name="1_VBPL kiểm toán Đầu tư XDCB 2010" xfId="819"/>
    <cellStyle name="1_ÿÿÿÿÿ" xfId="820"/>
    <cellStyle name="1_ÿÿÿÿÿ 2" xfId="821"/>
    <cellStyle name="1_ÿÿÿÿÿ_Bieu tong hop nhu cau ung 2011 da chon loc -Mien nui" xfId="822"/>
    <cellStyle name="1_ÿÿÿÿÿ_Bieu tong hop nhu cau ung 2011 da chon loc -Mien nui 2" xfId="823"/>
    <cellStyle name="1_ÿÿÿÿÿ_Kh ql62 (2010) 11-09" xfId="824"/>
    <cellStyle name="1_ÿÿÿÿÿ_mau bieu doan giam sat 2010 (version 2)" xfId="825"/>
    <cellStyle name="1_ÿÿÿÿÿ_mau bieu doan giam sat 2010 (version 2) 2" xfId="826"/>
    <cellStyle name="1_ÿÿÿÿÿ_VBPL kiểm toán Đầu tư XDCB 2010" xfId="827"/>
    <cellStyle name="1_" xfId="828"/>
    <cellStyle name="15" xfId="829"/>
    <cellStyle name="18" xfId="830"/>
    <cellStyle name="¹éºÐÀ²_      " xfId="831"/>
    <cellStyle name="2" xfId="832"/>
    <cellStyle name="2_7 noi 48 goi C5 9 vi na" xfId="833"/>
    <cellStyle name="2_BL vu" xfId="834"/>
    <cellStyle name="2_Book1" xfId="835"/>
    <cellStyle name="2_Book1 2" xfId="836"/>
    <cellStyle name="2_Book1_1" xfId="837"/>
    <cellStyle name="2_Book1_Bao cao kiem toan kh 2010" xfId="838"/>
    <cellStyle name="2_Book1_Bao cao kiem toan kh 2010 2" xfId="839"/>
    <cellStyle name="2_Book1_Ke hoach 2010 (theo doi)2" xfId="840"/>
    <cellStyle name="2_Book1_Ke hoach 2010 (theo doi)2 2" xfId="841"/>
    <cellStyle name="2_Book1_QD UBND tinh" xfId="842"/>
    <cellStyle name="2_Book1_QD UBND tinh 2" xfId="843"/>
    <cellStyle name="2_Book1_VBPL kiểm toán Đầu tư XDCB 2010" xfId="844"/>
    <cellStyle name="2_Book1_Worksheet in D: My Documents Luc Van ban xu ly Nam 2011 Bao cao ra soat tam ung TPCP" xfId="845"/>
    <cellStyle name="2_Book1_Worksheet in D: My Documents Luc Van ban xu ly Nam 2011 Bao cao ra soat tam ung TPCP 2" xfId="846"/>
    <cellStyle name="2_Cau thuy dien Ban La (Cu Anh)" xfId="847"/>
    <cellStyle name="2_Dtdchinh2397" xfId="848"/>
    <cellStyle name="2_Du toan 558 (Km17+508.12 - Km 22)" xfId="849"/>
    <cellStyle name="2_Gia_VLQL48_duyet " xfId="850"/>
    <cellStyle name="2_KLNM 1303" xfId="851"/>
    <cellStyle name="2_KlQdinhduyet" xfId="852"/>
    <cellStyle name="2_NTHOC" xfId="853"/>
    <cellStyle name="2_NTHOC 2" xfId="854"/>
    <cellStyle name="2_NTHOC_Tong hop theo doi von TPCP" xfId="855"/>
    <cellStyle name="2_NTHOC_Tong hop theo doi von TPCP 2" xfId="856"/>
    <cellStyle name="2_NTHOC_Tong hop theo doi von TPCP_Bao cao kiem toan kh 2010" xfId="857"/>
    <cellStyle name="2_NTHOC_Tong hop theo doi von TPCP_Bao cao kiem toan kh 2010 2" xfId="858"/>
    <cellStyle name="2_NTHOC_Tong hop theo doi von TPCP_Ke hoach 2010 (theo doi)2" xfId="859"/>
    <cellStyle name="2_NTHOC_Tong hop theo doi von TPCP_Ke hoach 2010 (theo doi)2 2" xfId="860"/>
    <cellStyle name="2_NTHOC_Tong hop theo doi von TPCP_QD UBND tinh" xfId="861"/>
    <cellStyle name="2_NTHOC_Tong hop theo doi von TPCP_QD UBND tinh 2" xfId="862"/>
    <cellStyle name="2_NTHOC_Tong hop theo doi von TPCP_Worksheet in D: My Documents Luc Van ban xu ly Nam 2011 Bao cao ra soat tam ung TPCP" xfId="863"/>
    <cellStyle name="2_NTHOC_Tong hop theo doi von TPCP_Worksheet in D: My Documents Luc Van ban xu ly Nam 2011 Bao cao ra soat tam ung TPCP 2" xfId="864"/>
    <cellStyle name="2_Thong ke cong" xfId="865"/>
    <cellStyle name="2_thong ke giao dan sinh" xfId="866"/>
    <cellStyle name="2_Tong hop theo doi von TPCP" xfId="867"/>
    <cellStyle name="2_Tong hop theo doi von TPCP 2" xfId="868"/>
    <cellStyle name="2_Tong hop theo doi von TPCP_Bao cao kiem toan kh 2010" xfId="869"/>
    <cellStyle name="2_Tong hop theo doi von TPCP_Bao cao kiem toan kh 2010 2" xfId="870"/>
    <cellStyle name="2_Tong hop theo doi von TPCP_Ke hoach 2010 (theo doi)2" xfId="871"/>
    <cellStyle name="2_Tong hop theo doi von TPCP_Ke hoach 2010 (theo doi)2 2" xfId="872"/>
    <cellStyle name="2_Tong hop theo doi von TPCP_QD UBND tinh" xfId="873"/>
    <cellStyle name="2_Tong hop theo doi von TPCP_QD UBND tinh 2" xfId="874"/>
    <cellStyle name="2_Tong hop theo doi von TPCP_Worksheet in D: My Documents Luc Van ban xu ly Nam 2011 Bao cao ra soat tam ung TPCP" xfId="875"/>
    <cellStyle name="2_Tong hop theo doi von TPCP_Worksheet in D: My Documents Luc Van ban xu ly Nam 2011 Bao cao ra soat tam ung TPCP 2" xfId="876"/>
    <cellStyle name="2_TRUNG PMU 5" xfId="877"/>
    <cellStyle name="2_VBPL kiểm toán Đầu tư XDCB 2010" xfId="878"/>
    <cellStyle name="2_ÿÿÿÿÿ" xfId="879"/>
    <cellStyle name="2_ÿÿÿÿÿ_Bieu tong hop nhu cau ung 2011 da chon loc -Mien nui" xfId="880"/>
    <cellStyle name="2_ÿÿÿÿÿ_Bieu tong hop nhu cau ung 2011 da chon loc -Mien nui 2" xfId="881"/>
    <cellStyle name="2_ÿÿÿÿÿ_mau bieu doan giam sat 2010 (version 2)" xfId="882"/>
    <cellStyle name="2_ÿÿÿÿÿ_mau bieu doan giam sat 2010 (version 2) 2" xfId="883"/>
    <cellStyle name="20" xfId="884"/>
    <cellStyle name="20% - Accent1 2" xfId="885"/>
    <cellStyle name="20% - Accent1 3" xfId="886"/>
    <cellStyle name="20% - Accent2 2" xfId="887"/>
    <cellStyle name="20% - Accent2 3" xfId="888"/>
    <cellStyle name="20% - Accent3 2" xfId="889"/>
    <cellStyle name="20% - Accent3 3" xfId="890"/>
    <cellStyle name="20% - Accent4 2" xfId="891"/>
    <cellStyle name="20% - Accent4 3" xfId="892"/>
    <cellStyle name="20% - Accent5 2" xfId="893"/>
    <cellStyle name="20% - Accent5 3" xfId="894"/>
    <cellStyle name="20% - Accent6 2" xfId="895"/>
    <cellStyle name="20% - Accent6 3" xfId="896"/>
    <cellStyle name="20% - Nhấn1" xfId="897"/>
    <cellStyle name="20% - Nhấn2" xfId="898"/>
    <cellStyle name="20% - Nhấn3" xfId="899"/>
    <cellStyle name="20% - Nhấn4" xfId="900"/>
    <cellStyle name="20% - Nhấn5" xfId="901"/>
    <cellStyle name="20% - Nhấn6" xfId="902"/>
    <cellStyle name="-2001" xfId="903"/>
    <cellStyle name="3" xfId="904"/>
    <cellStyle name="3_7 noi 48 goi C5 9 vi na" xfId="905"/>
    <cellStyle name="3_Book1" xfId="906"/>
    <cellStyle name="3_Book1_1" xfId="907"/>
    <cellStyle name="3_Cau thuy dien Ban La (Cu Anh)" xfId="908"/>
    <cellStyle name="3_Dtdchinh2397" xfId="909"/>
    <cellStyle name="3_Du toan 558 (Km17+508.12 - Km 22)" xfId="910"/>
    <cellStyle name="3_Gia_VLQL48_duyet " xfId="911"/>
    <cellStyle name="3_KLNM 1303" xfId="912"/>
    <cellStyle name="3_KlQdinhduyet" xfId="913"/>
    <cellStyle name="3_Thong ke cong" xfId="914"/>
    <cellStyle name="3_thong ke giao dan sinh" xfId="915"/>
    <cellStyle name="3_VBPL kiểm toán Đầu tư XDCB 2010" xfId="916"/>
    <cellStyle name="3_ÿÿÿÿÿ" xfId="917"/>
    <cellStyle name="4" xfId="918"/>
    <cellStyle name="4_7 noi 48 goi C5 9 vi na" xfId="919"/>
    <cellStyle name="4_Book1" xfId="920"/>
    <cellStyle name="4_Book1_1" xfId="921"/>
    <cellStyle name="4_Cau thuy dien Ban La (Cu Anh)" xfId="922"/>
    <cellStyle name="4_Dtdchinh2397" xfId="923"/>
    <cellStyle name="4_Du toan 558 (Km17+508.12 - Km 22)" xfId="924"/>
    <cellStyle name="4_Gia_VLQL48_duyet " xfId="925"/>
    <cellStyle name="4_KLNM 1303" xfId="926"/>
    <cellStyle name="4_KlQdinhduyet" xfId="927"/>
    <cellStyle name="4_Thong ke cong" xfId="928"/>
    <cellStyle name="4_thong ke giao dan sinh" xfId="929"/>
    <cellStyle name="4_ÿÿÿÿÿ" xfId="930"/>
    <cellStyle name="40% - Accent1 2" xfId="931"/>
    <cellStyle name="40% - Accent1 3" xfId="932"/>
    <cellStyle name="40% - Accent2 2" xfId="933"/>
    <cellStyle name="40% - Accent2 3" xfId="934"/>
    <cellStyle name="40% - Accent3 2" xfId="935"/>
    <cellStyle name="40% - Accent3 3" xfId="936"/>
    <cellStyle name="40% - Accent4 2" xfId="937"/>
    <cellStyle name="40% - Accent4 3" xfId="938"/>
    <cellStyle name="40% - Accent5 2" xfId="939"/>
    <cellStyle name="40% - Accent5 3" xfId="940"/>
    <cellStyle name="40% - Accent6 2" xfId="941"/>
    <cellStyle name="40% - Accent6 3" xfId="942"/>
    <cellStyle name="40% - Nhấn1" xfId="943"/>
    <cellStyle name="40% - Nhấn2" xfId="944"/>
    <cellStyle name="40% - Nhấn3" xfId="945"/>
    <cellStyle name="40% - Nhấn4" xfId="946"/>
    <cellStyle name="40% - Nhấn5" xfId="947"/>
    <cellStyle name="40% - Nhấn6" xfId="948"/>
    <cellStyle name="6" xfId="949"/>
    <cellStyle name="6_Bieu mau ung 2011-Mien Trung-TPCP-11-6" xfId="950"/>
    <cellStyle name="6_Copy of ghep 3 bieu trinh LD BO 28-6 (TPCP)" xfId="951"/>
    <cellStyle name="6_DTDuong dong tien -sua tham tra 2009 - luong 650" xfId="952"/>
    <cellStyle name="6_Nhu cau tam ung NSNN&amp;TPCP&amp;ODA theo tieu chi cua Bo (CV410_BKH-TH)_vung Tay Nguyen (11.6.2010)" xfId="953"/>
    <cellStyle name="60% - Accent1 2" xfId="954"/>
    <cellStyle name="60% - Accent1 3" xfId="955"/>
    <cellStyle name="60% - Accent2 2" xfId="956"/>
    <cellStyle name="60% - Accent2 3" xfId="957"/>
    <cellStyle name="60% - Accent3 2" xfId="958"/>
    <cellStyle name="60% - Accent3 3" xfId="959"/>
    <cellStyle name="60% - Accent4 2" xfId="960"/>
    <cellStyle name="60% - Accent4 3" xfId="961"/>
    <cellStyle name="60% - Accent5 2" xfId="962"/>
    <cellStyle name="60% - Accent5 3" xfId="963"/>
    <cellStyle name="60% - Accent6 2" xfId="964"/>
    <cellStyle name="60% - Accent6 3" xfId="965"/>
    <cellStyle name="60% - Nhấn1" xfId="966"/>
    <cellStyle name="60% - Nhấn2" xfId="967"/>
    <cellStyle name="60% - Nhấn3" xfId="968"/>
    <cellStyle name="60% - Nhấn4" xfId="969"/>
    <cellStyle name="60% - Nhấn5" xfId="970"/>
    <cellStyle name="60% - Nhấn6" xfId="971"/>
    <cellStyle name="9" xfId="972"/>
    <cellStyle name="Accent1 2" xfId="973"/>
    <cellStyle name="Accent1 3" xfId="974"/>
    <cellStyle name="Accent2 2" xfId="975"/>
    <cellStyle name="Accent2 3" xfId="976"/>
    <cellStyle name="Accent3 2" xfId="977"/>
    <cellStyle name="Accent3 3" xfId="978"/>
    <cellStyle name="Accent4 2" xfId="979"/>
    <cellStyle name="Accent4 3" xfId="980"/>
    <cellStyle name="Accent5 2" xfId="981"/>
    <cellStyle name="Accent5 3" xfId="982"/>
    <cellStyle name="Accent6 2" xfId="983"/>
    <cellStyle name="Accent6 3" xfId="984"/>
    <cellStyle name="ÅëÈ­ [0]_      " xfId="985"/>
    <cellStyle name="AeE­ [0]_INQUIRY ¿?¾÷AßAø " xfId="986"/>
    <cellStyle name="ÅëÈ­ [0]_L601CPT" xfId="987"/>
    <cellStyle name="ÅëÈ­_      " xfId="988"/>
    <cellStyle name="AeE­_INQUIRY ¿?¾÷AßAø " xfId="989"/>
    <cellStyle name="ÅëÈ­_L601CPT" xfId="990"/>
    <cellStyle name="args.style" xfId="991"/>
    <cellStyle name="at" xfId="992"/>
    <cellStyle name="ÄÞ¸¶ [0]_      " xfId="993"/>
    <cellStyle name="AÞ¸¶ [0]_INQUIRY ¿?¾÷AßAø " xfId="994"/>
    <cellStyle name="ÄÞ¸¶ [0]_L601CPT" xfId="995"/>
    <cellStyle name="ÄÞ¸¶_      " xfId="996"/>
    <cellStyle name="AÞ¸¶_INQUIRY ¿?¾÷AßAø " xfId="997"/>
    <cellStyle name="ÄÞ¸¶_L601CPT" xfId="998"/>
    <cellStyle name="AutoFormat Options" xfId="999"/>
    <cellStyle name="AutoFormat-Optionen" xfId="1000"/>
    <cellStyle name="AutoFormat-Optionen 2" xfId="1001"/>
    <cellStyle name="AutoFormat-Optionen 2 2" xfId="4"/>
    <cellStyle name="AutoFormat-Optionen 3" xfId="1002"/>
    <cellStyle name="AutoFormat-Optionen 4" xfId="1003"/>
    <cellStyle name="AutoFormat-Optionen_2. Du toan chi tiet nam 2018" xfId="1004"/>
    <cellStyle name="Bad 2" xfId="1005"/>
    <cellStyle name="Bad 3" xfId="1006"/>
    <cellStyle name="Body" xfId="1007"/>
    <cellStyle name="C?AØ_¿?¾÷CoE² " xfId="1008"/>
    <cellStyle name="C~1" xfId="1009"/>
    <cellStyle name="Ç¥ÁØ_      " xfId="1010"/>
    <cellStyle name="C￥AØ_¿μ¾÷CoE² " xfId="1011"/>
    <cellStyle name="Ç¥ÁØ_±¸¹Ì´ëÃ¥" xfId="1012"/>
    <cellStyle name="C￥AØ_Sheet1_¿μ¾÷CoE² " xfId="1013"/>
    <cellStyle name="Ç¥ÁØ_ÿÿÿÿÿÿ_4_ÃÑÇÕ°è " xfId="1014"/>
    <cellStyle name="Calc Currency (0)" xfId="1015"/>
    <cellStyle name="Calc Currency (2)" xfId="1016"/>
    <cellStyle name="Calc Percent (0)" xfId="1017"/>
    <cellStyle name="Calc Percent (1)" xfId="1018"/>
    <cellStyle name="Calc Percent (2)" xfId="1019"/>
    <cellStyle name="Calc Units (0)" xfId="1020"/>
    <cellStyle name="Calc Units (1)" xfId="1021"/>
    <cellStyle name="Calc Units (2)" xfId="1022"/>
    <cellStyle name="Calculation 2" xfId="1023"/>
    <cellStyle name="Calculation 2 2" xfId="1024"/>
    <cellStyle name="Calculation 3" xfId="1025"/>
    <cellStyle name="category" xfId="1026"/>
    <cellStyle name="Cerrency_Sheet2_XANGDAU" xfId="1027"/>
    <cellStyle name="Check Cell 2" xfId="1028"/>
    <cellStyle name="Check Cell 3" xfId="1029"/>
    <cellStyle name="Chi phÝ kh¸c_Book1" xfId="1030"/>
    <cellStyle name="chu" xfId="1031"/>
    <cellStyle name="CHUONG" xfId="1032"/>
    <cellStyle name="CHUONG 2" xfId="1033"/>
    <cellStyle name="CHUONG 2 2" xfId="1034"/>
    <cellStyle name="CHUONG 3" xfId="1035"/>
    <cellStyle name="Co?ma_Sheet1" xfId="1036"/>
    <cellStyle name="Comma" xfId="1" builtinId="3"/>
    <cellStyle name="Comma  - Style1" xfId="1037"/>
    <cellStyle name="Comma  - Style2" xfId="1038"/>
    <cellStyle name="Comma  - Style3" xfId="1039"/>
    <cellStyle name="Comma  - Style4" xfId="1040"/>
    <cellStyle name="Comma  - Style5" xfId="1041"/>
    <cellStyle name="Comma  - Style6" xfId="1042"/>
    <cellStyle name="Comma  - Style7" xfId="1043"/>
    <cellStyle name="Comma  - Style8" xfId="1044"/>
    <cellStyle name="Comma [0] 2" xfId="1045"/>
    <cellStyle name="Comma [0] 2 10" xfId="1046"/>
    <cellStyle name="Comma [0] 3" xfId="1047"/>
    <cellStyle name="Comma [0] 4" xfId="1048"/>
    <cellStyle name="Comma [0] 5" xfId="1049"/>
    <cellStyle name="Comma [0] 8 2" xfId="1050"/>
    <cellStyle name="Comma [00]" xfId="1051"/>
    <cellStyle name="Comma 10" xfId="1052"/>
    <cellStyle name="Comma 10 10" xfId="1053"/>
    <cellStyle name="Comma 10 2" xfId="2"/>
    <cellStyle name="Comma 10 2 2" xfId="1054"/>
    <cellStyle name="Comma 10 3" xfId="3"/>
    <cellStyle name="Comma 11" xfId="1055"/>
    <cellStyle name="Comma 12" xfId="1056"/>
    <cellStyle name="Comma 13" xfId="1057"/>
    <cellStyle name="Comma 14" xfId="1058"/>
    <cellStyle name="Comma 14 3" xfId="1059"/>
    <cellStyle name="Comma 15" xfId="1060"/>
    <cellStyle name="Comma 16" xfId="1061"/>
    <cellStyle name="Comma 16 2" xfId="1062"/>
    <cellStyle name="Comma 16 3 3 2 2" xfId="1063"/>
    <cellStyle name="Comma 17" xfId="1064"/>
    <cellStyle name="Comma 18" xfId="1065"/>
    <cellStyle name="Comma 19" xfId="1066"/>
    <cellStyle name="Comma 2" xfId="5"/>
    <cellStyle name="Comma 2 2" xfId="1067"/>
    <cellStyle name="Comma 2 2 2 10" xfId="1068"/>
    <cellStyle name="Comma 2 28" xfId="1069"/>
    <cellStyle name="Comma 2 3" xfId="1070"/>
    <cellStyle name="Comma 2 3 2" xfId="1071"/>
    <cellStyle name="Comma 2 3 3" xfId="1072"/>
    <cellStyle name="Comma 2 4" xfId="1073"/>
    <cellStyle name="Comma 2 5" xfId="1074"/>
    <cellStyle name="Comma 2_bieu 1" xfId="1075"/>
    <cellStyle name="Comma 20" xfId="1076"/>
    <cellStyle name="Comma 20 2" xfId="1077"/>
    <cellStyle name="Comma 21" xfId="1078"/>
    <cellStyle name="Comma 21 2" xfId="1079"/>
    <cellStyle name="Comma 21 2 2" xfId="1080"/>
    <cellStyle name="Comma 21 3" xfId="1081"/>
    <cellStyle name="Comma 21 3 2" xfId="1082"/>
    <cellStyle name="Comma 21 4" xfId="1083"/>
    <cellStyle name="Comma 21 4 2" xfId="1084"/>
    <cellStyle name="Comma 21 5" xfId="1085"/>
    <cellStyle name="Comma 21 6" xfId="1086"/>
    <cellStyle name="Comma 22" xfId="1087"/>
    <cellStyle name="Comma 22 2" xfId="1088"/>
    <cellStyle name="Comma 22 3" xfId="1089"/>
    <cellStyle name="Comma 23" xfId="1090"/>
    <cellStyle name="Comma 23 2" xfId="9"/>
    <cellStyle name="Comma 24" xfId="1091"/>
    <cellStyle name="Comma 25" xfId="1092"/>
    <cellStyle name="Comma 25 2" xfId="1093"/>
    <cellStyle name="Comma 26" xfId="1094"/>
    <cellStyle name="Comma 27" xfId="1095"/>
    <cellStyle name="Comma 28" xfId="1096"/>
    <cellStyle name="Comma 29" xfId="1097"/>
    <cellStyle name="Comma 3" xfId="1098"/>
    <cellStyle name="Comma 3 2" xfId="1099"/>
    <cellStyle name="Comma 3 3" xfId="1100"/>
    <cellStyle name="Comma 3_VBPL kiểm toán Đầu tư XDCB 2010" xfId="1101"/>
    <cellStyle name="Comma 30" xfId="1102"/>
    <cellStyle name="Comma 31" xfId="1103"/>
    <cellStyle name="Comma 32" xfId="1104"/>
    <cellStyle name="Comma 33" xfId="1105"/>
    <cellStyle name="Comma 4" xfId="1106"/>
    <cellStyle name="Comma 4 2" xfId="1107"/>
    <cellStyle name="Comma 4 20" xfId="1108"/>
    <cellStyle name="Comma 4_Bieu mau KH 2011 (gui Vu DP)" xfId="1109"/>
    <cellStyle name="Comma 5" xfId="1110"/>
    <cellStyle name="Comma 5 2" xfId="1111"/>
    <cellStyle name="Comma 53 2" xfId="1112"/>
    <cellStyle name="Comma 6" xfId="1113"/>
    <cellStyle name="Comma 6 2" xfId="1114"/>
    <cellStyle name="Comma 7" xfId="1115"/>
    <cellStyle name="Comma 8" xfId="1116"/>
    <cellStyle name="Comma 8 2" xfId="1117"/>
    <cellStyle name="Comma 9" xfId="1118"/>
    <cellStyle name="comma zerodec" xfId="1119"/>
    <cellStyle name="Comma0" xfId="1120"/>
    <cellStyle name="Comma0 - Modelo1" xfId="1121"/>
    <cellStyle name="Comma0 - Style1" xfId="1122"/>
    <cellStyle name="Comma0 2" xfId="1123"/>
    <cellStyle name="Comma0 3" xfId="1124"/>
    <cellStyle name="Comma0 4" xfId="1125"/>
    <cellStyle name="Comma0_Book1" xfId="1126"/>
    <cellStyle name="Comma1 - Modelo2" xfId="1127"/>
    <cellStyle name="Comma1 - Style2" xfId="1128"/>
    <cellStyle name="cong" xfId="1129"/>
    <cellStyle name="Copied" xfId="1130"/>
    <cellStyle name="Cࡵrrency_Sheet1_PRODUCTĠ" xfId="1131"/>
    <cellStyle name="Currency [00]" xfId="1132"/>
    <cellStyle name="Currency 2" xfId="1133"/>
    <cellStyle name="Currency 3" xfId="1134"/>
    <cellStyle name="Currency0" xfId="1135"/>
    <cellStyle name="Currency0 2" xfId="1136"/>
    <cellStyle name="Currency0 2 2" xfId="1137"/>
    <cellStyle name="Currency0 2 3" xfId="1138"/>
    <cellStyle name="Currency0 2 4" xfId="1139"/>
    <cellStyle name="Currency0 2_Khoi cong moi 1" xfId="1140"/>
    <cellStyle name="Currency0 3" xfId="1141"/>
    <cellStyle name="Currency0 4" xfId="1142"/>
    <cellStyle name="Currency0 5" xfId="1143"/>
    <cellStyle name="Currency0 6" xfId="1144"/>
    <cellStyle name="Currency0_Book1" xfId="1145"/>
    <cellStyle name="Currency1" xfId="1146"/>
    <cellStyle name="D1" xfId="1147"/>
    <cellStyle name="Date" xfId="1148"/>
    <cellStyle name="Date 2" xfId="1149"/>
    <cellStyle name="Date 3" xfId="1150"/>
    <cellStyle name="Date Short" xfId="1151"/>
    <cellStyle name="Date_17 bieu (hung cap nhap)" xfId="1152"/>
    <cellStyle name="Đầu ra" xfId="1153"/>
    <cellStyle name="Đầu ra 2" xfId="1154"/>
    <cellStyle name="Đầu vào" xfId="1155"/>
    <cellStyle name="Đầu vào 2" xfId="1156"/>
    <cellStyle name="DAUDE" xfId="1157"/>
    <cellStyle name="Đề mục 1" xfId="1158"/>
    <cellStyle name="Đề mục 2" xfId="1159"/>
    <cellStyle name="Đề mục 3" xfId="1160"/>
    <cellStyle name="Đề mục 4" xfId="1161"/>
    <cellStyle name="Decimal" xfId="1162"/>
    <cellStyle name="Decimal 2" xfId="1163"/>
    <cellStyle name="Decimal 3" xfId="1164"/>
    <cellStyle name="Decimal 4" xfId="1165"/>
    <cellStyle name="DELTA" xfId="1166"/>
    <cellStyle name="Dezimal [0]_35ERI8T2gbIEMixb4v26icuOo" xfId="1167"/>
    <cellStyle name="Dezimal_35ERI8T2gbIEMixb4v26icuOo" xfId="1168"/>
    <cellStyle name="Dg" xfId="1169"/>
    <cellStyle name="Dgia" xfId="1170"/>
    <cellStyle name="Dgia 2" xfId="1171"/>
    <cellStyle name="Dia" xfId="1172"/>
    <cellStyle name="Dollar (zero dec)" xfId="1173"/>
    <cellStyle name="Don gia" xfId="1174"/>
    <cellStyle name="DuToanBXD" xfId="1175"/>
    <cellStyle name="DuToanBXD 2" xfId="1176"/>
    <cellStyle name="Dziesi?tny [0]_Invoices2001Slovakia" xfId="1177"/>
    <cellStyle name="Dziesi?tny_Invoices2001Slovakia" xfId="1178"/>
    <cellStyle name="Dziesietny [0]_Invoices2001Slovakia" xfId="1179"/>
    <cellStyle name="Dziesiętny [0]_Invoices2001Slovakia" xfId="1180"/>
    <cellStyle name="Dziesietny [0]_Invoices2001Slovakia_01_Nha so 1_Dien" xfId="1181"/>
    <cellStyle name="Dziesiętny [0]_Invoices2001Slovakia_01_Nha so 1_Dien" xfId="1182"/>
    <cellStyle name="Dziesietny [0]_Invoices2001Slovakia_10_Nha so 10_Dien1" xfId="1183"/>
    <cellStyle name="Dziesiętny [0]_Invoices2001Slovakia_10_Nha so 10_Dien1" xfId="1184"/>
    <cellStyle name="Dziesietny [0]_Invoices2001Slovakia_Book1" xfId="1185"/>
    <cellStyle name="Dziesiętny [0]_Invoices2001Slovakia_Book1" xfId="1186"/>
    <cellStyle name="Dziesietny [0]_Invoices2001Slovakia_Book1_1" xfId="1187"/>
    <cellStyle name="Dziesiętny [0]_Invoices2001Slovakia_Book1_1" xfId="1188"/>
    <cellStyle name="Dziesietny [0]_Invoices2001Slovakia_Book1_1_Book1" xfId="1189"/>
    <cellStyle name="Dziesiętny [0]_Invoices2001Slovakia_Book1_1_Book1" xfId="1190"/>
    <cellStyle name="Dziesietny [0]_Invoices2001Slovakia_Book1_2" xfId="1191"/>
    <cellStyle name="Dziesiętny [0]_Invoices2001Slovakia_Book1_2" xfId="1192"/>
    <cellStyle name="Dziesietny [0]_Invoices2001Slovakia_Book1_Nhu cau von ung truoc 2011 Tha h Hoa + Nge An gui TW" xfId="1193"/>
    <cellStyle name="Dziesiętny [0]_Invoices2001Slovakia_Book1_Nhu cau von ung truoc 2011 Tha h Hoa + Nge An gui TW" xfId="1194"/>
    <cellStyle name="Dziesietny [0]_Invoices2001Slovakia_Book1_Tong hop Cac tuyen(9-1-06)" xfId="1195"/>
    <cellStyle name="Dziesiętny [0]_Invoices2001Slovakia_Book1_Tong hop Cac tuyen(9-1-06)" xfId="1196"/>
    <cellStyle name="Dziesietny [0]_Invoices2001Slovakia_Book1_ung 2011 - 11-6-Thanh hoa-Nghe an" xfId="1197"/>
    <cellStyle name="Dziesiętny [0]_Invoices2001Slovakia_Book1_ung 2011 - 11-6-Thanh hoa-Nghe an" xfId="1198"/>
    <cellStyle name="Dziesietny [0]_Invoices2001Slovakia_Book1_ung truoc 2011 NSTW Thanh Hoa + Nge An gui Thu 12-5" xfId="1199"/>
    <cellStyle name="Dziesiętny [0]_Invoices2001Slovakia_Book1_ung truoc 2011 NSTW Thanh Hoa + Nge An gui Thu 12-5" xfId="1200"/>
    <cellStyle name="Dziesietny [0]_Invoices2001Slovakia_d-uong+TDT" xfId="1201"/>
    <cellStyle name="Dziesiętny [0]_Invoices2001Slovakia_Nhµ ®Ó xe" xfId="1202"/>
    <cellStyle name="Dziesietny [0]_Invoices2001Slovakia_Nha bao ve(28-7-05)" xfId="1203"/>
    <cellStyle name="Dziesiętny [0]_Invoices2001Slovakia_Nha bao ve(28-7-05)" xfId="1204"/>
    <cellStyle name="Dziesietny [0]_Invoices2001Slovakia_NHA de xe nguyen du" xfId="1205"/>
    <cellStyle name="Dziesiętny [0]_Invoices2001Slovakia_NHA de xe nguyen du" xfId="1206"/>
    <cellStyle name="Dziesietny [0]_Invoices2001Slovakia_Nhalamviec VTC(25-1-05)" xfId="1207"/>
    <cellStyle name="Dziesiętny [0]_Invoices2001Slovakia_Nhalamviec VTC(25-1-05)" xfId="1208"/>
    <cellStyle name="Dziesietny [0]_Invoices2001Slovakia_Nhu cau von ung truoc 2011 Tha h Hoa + Nge An gui TW" xfId="1209"/>
    <cellStyle name="Dziesiętny [0]_Invoices2001Slovakia_TDT KHANH HOA" xfId="1210"/>
    <cellStyle name="Dziesietny [0]_Invoices2001Slovakia_TDT KHANH HOA_Tong hop Cac tuyen(9-1-06)" xfId="1211"/>
    <cellStyle name="Dziesiętny [0]_Invoices2001Slovakia_TDT KHANH HOA_Tong hop Cac tuyen(9-1-06)" xfId="1212"/>
    <cellStyle name="Dziesietny [0]_Invoices2001Slovakia_TDT quangngai" xfId="1213"/>
    <cellStyle name="Dziesiętny [0]_Invoices2001Slovakia_TDT quangngai" xfId="1214"/>
    <cellStyle name="Dziesietny [0]_Invoices2001Slovakia_TMDT(10-5-06)" xfId="1215"/>
    <cellStyle name="Dziesietny_Invoices2001Slovakia" xfId="1216"/>
    <cellStyle name="Dziesiętny_Invoices2001Slovakia" xfId="1217"/>
    <cellStyle name="Dziesietny_Invoices2001Slovakia_01_Nha so 1_Dien" xfId="1218"/>
    <cellStyle name="Dziesiętny_Invoices2001Slovakia_01_Nha so 1_Dien" xfId="1219"/>
    <cellStyle name="Dziesietny_Invoices2001Slovakia_10_Nha so 10_Dien1" xfId="1220"/>
    <cellStyle name="Dziesiętny_Invoices2001Slovakia_10_Nha so 10_Dien1" xfId="1221"/>
    <cellStyle name="Dziesietny_Invoices2001Slovakia_Book1" xfId="1222"/>
    <cellStyle name="Dziesiętny_Invoices2001Slovakia_Book1" xfId="1223"/>
    <cellStyle name="Dziesietny_Invoices2001Slovakia_Book1_1" xfId="1224"/>
    <cellStyle name="Dziesiętny_Invoices2001Slovakia_Book1_1" xfId="1225"/>
    <cellStyle name="Dziesietny_Invoices2001Slovakia_Book1_1_Book1" xfId="1226"/>
    <cellStyle name="Dziesiętny_Invoices2001Slovakia_Book1_1_Book1" xfId="1227"/>
    <cellStyle name="Dziesietny_Invoices2001Slovakia_Book1_2" xfId="1228"/>
    <cellStyle name="Dziesiętny_Invoices2001Slovakia_Book1_2" xfId="1229"/>
    <cellStyle name="Dziesietny_Invoices2001Slovakia_Book1_Nhu cau von ung truoc 2011 Tha h Hoa + Nge An gui TW" xfId="1230"/>
    <cellStyle name="Dziesiętny_Invoices2001Slovakia_Book1_Nhu cau von ung truoc 2011 Tha h Hoa + Nge An gui TW" xfId="1231"/>
    <cellStyle name="Dziesietny_Invoices2001Slovakia_Book1_Tong hop Cac tuyen(9-1-06)" xfId="1232"/>
    <cellStyle name="Dziesiętny_Invoices2001Slovakia_Book1_Tong hop Cac tuyen(9-1-06)" xfId="1233"/>
    <cellStyle name="Dziesietny_Invoices2001Slovakia_Book1_ung 2011 - 11-6-Thanh hoa-Nghe an" xfId="1234"/>
    <cellStyle name="Dziesiętny_Invoices2001Slovakia_Book1_ung 2011 - 11-6-Thanh hoa-Nghe an" xfId="1235"/>
    <cellStyle name="Dziesietny_Invoices2001Slovakia_Book1_ung truoc 2011 NSTW Thanh Hoa + Nge An gui Thu 12-5" xfId="1236"/>
    <cellStyle name="Dziesiętny_Invoices2001Slovakia_Book1_ung truoc 2011 NSTW Thanh Hoa + Nge An gui Thu 12-5" xfId="1237"/>
    <cellStyle name="Dziesietny_Invoices2001Slovakia_d-uong+TDT" xfId="1238"/>
    <cellStyle name="Dziesiętny_Invoices2001Slovakia_Nhµ ®Ó xe" xfId="1239"/>
    <cellStyle name="Dziesietny_Invoices2001Slovakia_Nha bao ve(28-7-05)" xfId="1240"/>
    <cellStyle name="Dziesiętny_Invoices2001Slovakia_Nha bao ve(28-7-05)" xfId="1241"/>
    <cellStyle name="Dziesietny_Invoices2001Slovakia_NHA de xe nguyen du" xfId="1242"/>
    <cellStyle name="Dziesiętny_Invoices2001Slovakia_NHA de xe nguyen du" xfId="1243"/>
    <cellStyle name="Dziesietny_Invoices2001Slovakia_Nhalamviec VTC(25-1-05)" xfId="1244"/>
    <cellStyle name="Dziesiętny_Invoices2001Slovakia_Nhalamviec VTC(25-1-05)" xfId="1245"/>
    <cellStyle name="Dziesietny_Invoices2001Slovakia_Nhu cau von ung truoc 2011 Tha h Hoa + Nge An gui TW" xfId="1246"/>
    <cellStyle name="Dziesiętny_Invoices2001Slovakia_TDT KHANH HOA" xfId="1247"/>
    <cellStyle name="Dziesietny_Invoices2001Slovakia_TDT KHANH HOA_Tong hop Cac tuyen(9-1-06)" xfId="1248"/>
    <cellStyle name="Dziesiętny_Invoices2001Slovakia_TDT KHANH HOA_Tong hop Cac tuyen(9-1-06)" xfId="1249"/>
    <cellStyle name="Dziesietny_Invoices2001Slovakia_TDT quangngai" xfId="1250"/>
    <cellStyle name="Dziesiętny_Invoices2001Slovakia_TDT quangngai" xfId="1251"/>
    <cellStyle name="Dziesietny_Invoices2001Slovakia_TMDT(10-5-06)" xfId="1252"/>
    <cellStyle name="e" xfId="1253"/>
    <cellStyle name="Encabez1" xfId="1254"/>
    <cellStyle name="Encabez2" xfId="1255"/>
    <cellStyle name="Enter Currency (0)" xfId="1256"/>
    <cellStyle name="Enter Currency (2)" xfId="1257"/>
    <cellStyle name="Enter Units (0)" xfId="1258"/>
    <cellStyle name="Enter Units (1)" xfId="1259"/>
    <cellStyle name="Enter Units (2)" xfId="1260"/>
    <cellStyle name="Entered" xfId="1261"/>
    <cellStyle name="En-tete1" xfId="1262"/>
    <cellStyle name="En-tete1 2" xfId="1263"/>
    <cellStyle name="En-tete2" xfId="1264"/>
    <cellStyle name="En-tete2 2" xfId="1265"/>
    <cellStyle name="Euro" xfId="1266"/>
    <cellStyle name="Explanatory Text 2" xfId="1267"/>
    <cellStyle name="Explanatory Text 3" xfId="1268"/>
    <cellStyle name="f" xfId="1269"/>
    <cellStyle name="F2" xfId="1270"/>
    <cellStyle name="F3" xfId="1271"/>
    <cellStyle name="F4" xfId="1272"/>
    <cellStyle name="F5" xfId="1273"/>
    <cellStyle name="F6" xfId="1274"/>
    <cellStyle name="F7" xfId="1275"/>
    <cellStyle name="F8" xfId="1276"/>
    <cellStyle name="Fijo" xfId="1277"/>
    <cellStyle name="Financier" xfId="1278"/>
    <cellStyle name="Financiero" xfId="1279"/>
    <cellStyle name="Fixe" xfId="1280"/>
    <cellStyle name="Fixed" xfId="1281"/>
    <cellStyle name="Fixed 2" xfId="1282"/>
    <cellStyle name="Fixed 3" xfId="1283"/>
    <cellStyle name="Font Britannic16" xfId="1284"/>
    <cellStyle name="Font Britannic18" xfId="1285"/>
    <cellStyle name="Font CenturyCond 18" xfId="1286"/>
    <cellStyle name="Font Cond20" xfId="1287"/>
    <cellStyle name="Font LucidaSans16" xfId="1288"/>
    <cellStyle name="Font NewCenturyCond18" xfId="1289"/>
    <cellStyle name="Font Ottawa14" xfId="1290"/>
    <cellStyle name="Font Ottawa14 2" xfId="1291"/>
    <cellStyle name="Font Ottawa16" xfId="1292"/>
    <cellStyle name="Formulas" xfId="1293"/>
    <cellStyle name="Formulas 2" xfId="1294"/>
    <cellStyle name="Formulas 2 2" xfId="1295"/>
    <cellStyle name="Ghi chú" xfId="1296"/>
    <cellStyle name="Ghi chú 2" xfId="1297"/>
    <cellStyle name="gia" xfId="1298"/>
    <cellStyle name="Good 2" xfId="1299"/>
    <cellStyle name="Good 3" xfId="1300"/>
    <cellStyle name="Grey" xfId="1301"/>
    <cellStyle name="Group" xfId="1302"/>
    <cellStyle name="H" xfId="1303"/>
    <cellStyle name="ha" xfId="1304"/>
    <cellStyle name="hai" xfId="1305"/>
    <cellStyle name="Head 1" xfId="1306"/>
    <cellStyle name="HEADER" xfId="1307"/>
    <cellStyle name="Header1" xfId="1308"/>
    <cellStyle name="Header2" xfId="1309"/>
    <cellStyle name="Header2 2" xfId="1310"/>
    <cellStyle name="Heading 1 2" xfId="1311"/>
    <cellStyle name="Heading 1 3" xfId="1312"/>
    <cellStyle name="Heading 1 4" xfId="1313"/>
    <cellStyle name="Heading 2 2" xfId="1314"/>
    <cellStyle name="Heading 2 3" xfId="1315"/>
    <cellStyle name="Heading 2 4" xfId="1316"/>
    <cellStyle name="Heading 3 2" xfId="1317"/>
    <cellStyle name="Heading 3 3" xfId="1318"/>
    <cellStyle name="Heading 4 2" xfId="1319"/>
    <cellStyle name="Heading 4 3" xfId="1320"/>
    <cellStyle name="Heading1" xfId="1321"/>
    <cellStyle name="Heading2" xfId="1322"/>
    <cellStyle name="HEADINGS" xfId="1323"/>
    <cellStyle name="HEADINGSTOP" xfId="1324"/>
    <cellStyle name="headoption" xfId="1325"/>
    <cellStyle name="headoption 2" xfId="1326"/>
    <cellStyle name="hoa" xfId="1327"/>
    <cellStyle name="Hoa-Scholl" xfId="1328"/>
    <cellStyle name="Hoa-Scholl 2" xfId="1329"/>
    <cellStyle name="HUY" xfId="1330"/>
    <cellStyle name="i phÝ kh¸c_B¶ng 2" xfId="1331"/>
    <cellStyle name="I.3" xfId="1332"/>
    <cellStyle name="i·0" xfId="1333"/>
    <cellStyle name="ï-¾È»ê_BiÓu TB" xfId="1334"/>
    <cellStyle name="Input [yellow]" xfId="1335"/>
    <cellStyle name="Input [yellow] 2" xfId="1336"/>
    <cellStyle name="Input 2" xfId="1337"/>
    <cellStyle name="Input 2 2" xfId="1338"/>
    <cellStyle name="Input 3" xfId="1339"/>
    <cellStyle name="Input 4" xfId="1340"/>
    <cellStyle name="Input 5" xfId="1341"/>
    <cellStyle name="Input 6" xfId="1342"/>
    <cellStyle name="Input 7" xfId="1343"/>
    <cellStyle name="k" xfId="1344"/>
    <cellStyle name="k 2" xfId="1345"/>
    <cellStyle name="k_TONG HOP KINH PHI" xfId="1346"/>
    <cellStyle name="k_ÿÿÿÿÿ" xfId="1347"/>
    <cellStyle name="k_ÿÿÿÿÿ_1" xfId="1348"/>
    <cellStyle name="k_ÿÿÿÿÿ_2" xfId="1349"/>
    <cellStyle name="kh¸c_Bang Chi tieu" xfId="1350"/>
    <cellStyle name="khanh" xfId="1351"/>
    <cellStyle name="khoa2" xfId="1352"/>
    <cellStyle name="khoa2 2" xfId="1353"/>
    <cellStyle name="khung" xfId="1354"/>
    <cellStyle name="khung 2" xfId="1355"/>
    <cellStyle name="Kiểm tra Ô" xfId="1356"/>
    <cellStyle name="KL" xfId="1357"/>
    <cellStyle name="LAS - XD 354" xfId="1358"/>
    <cellStyle name="LAS - XD 354 2" xfId="1359"/>
    <cellStyle name="Ledger 17 x 11 in" xfId="1360"/>
    <cellStyle name="Ledger 17 x 11 in 2" xfId="1361"/>
    <cellStyle name="Ledger 17 x 11 in 3" xfId="1362"/>
    <cellStyle name="Ledger 17 x 11 in_bieu 1" xfId="1363"/>
    <cellStyle name="left" xfId="1364"/>
    <cellStyle name="Line" xfId="1365"/>
    <cellStyle name="Link Currency (0)" xfId="1366"/>
    <cellStyle name="Link Currency (2)" xfId="1367"/>
    <cellStyle name="Link Units (0)" xfId="1368"/>
    <cellStyle name="Link Units (1)" xfId="1369"/>
    <cellStyle name="Link Units (2)" xfId="1370"/>
    <cellStyle name="Linked Cell 2" xfId="1371"/>
    <cellStyle name="Linked Cell 3" xfId="1372"/>
    <cellStyle name="MAU" xfId="1373"/>
    <cellStyle name="Migliaia (0)_CALPREZZ" xfId="1374"/>
    <cellStyle name="Migliaia_ PESO ELETTR." xfId="1375"/>
    <cellStyle name="Millares [0]_10 AVERIAS MASIVAS + ANT" xfId="1376"/>
    <cellStyle name="Millares_Well Timing" xfId="1377"/>
    <cellStyle name="Milliers [0]_      " xfId="1378"/>
    <cellStyle name="Milliers_      " xfId="1379"/>
    <cellStyle name="Model" xfId="1380"/>
    <cellStyle name="moi" xfId="1381"/>
    <cellStyle name="Moneda [0]_Well Timing" xfId="1382"/>
    <cellStyle name="Moneda_Well Timing" xfId="1383"/>
    <cellStyle name="Monetaire" xfId="1384"/>
    <cellStyle name="Monétaire [0]_      " xfId="1385"/>
    <cellStyle name="Monetaire 2" xfId="1386"/>
    <cellStyle name="Monetaire 3" xfId="1387"/>
    <cellStyle name="Monétaire_      " xfId="1388"/>
    <cellStyle name="n" xfId="1389"/>
    <cellStyle name="n_17 bieu (hung cap nhap)" xfId="1390"/>
    <cellStyle name="n_Bao cao doan cong tac cua Bo thang 4-2010" xfId="1391"/>
    <cellStyle name="n_goi 4 - qt" xfId="1392"/>
    <cellStyle name="n_VBPL kiểm toán Đầu tư XDCB 2010" xfId="1393"/>
    <cellStyle name="Neutral 2" xfId="1394"/>
    <cellStyle name="Neutral 3" xfId="1395"/>
    <cellStyle name="New" xfId="1396"/>
    <cellStyle name="New 2" xfId="1397"/>
    <cellStyle name="New Times Roman" xfId="1398"/>
    <cellStyle name="nga" xfId="1399"/>
    <cellStyle name="Nhấn1" xfId="1400"/>
    <cellStyle name="Nhấn2" xfId="1401"/>
    <cellStyle name="Nhấn3" xfId="1402"/>
    <cellStyle name="Nhấn4" xfId="1403"/>
    <cellStyle name="Nhấn5" xfId="1404"/>
    <cellStyle name="Nhấn6" xfId="1405"/>
    <cellStyle name="no dec" xfId="1406"/>
    <cellStyle name="ÑONVÒ" xfId="1407"/>
    <cellStyle name="ÑONVÒ 2" xfId="1408"/>
    <cellStyle name="Normal" xfId="0" builtinId="0"/>
    <cellStyle name="Normal - ??1" xfId="1409"/>
    <cellStyle name="Normal - Style1" xfId="1410"/>
    <cellStyle name="Normal - Style1 2" xfId="1411"/>
    <cellStyle name="Normal - Style1 2 2" xfId="1412"/>
    <cellStyle name="Normal - Style1 2 2 2" xfId="1413"/>
    <cellStyle name="Normal - Style1 2 3" xfId="1414"/>
    <cellStyle name="Normal - Style1 2 4" xfId="1415"/>
    <cellStyle name="Normal - Style1 2_Khoi cong moi 1" xfId="1416"/>
    <cellStyle name="Normal - Style1 3" xfId="1417"/>
    <cellStyle name="Normal - Style1 3 2" xfId="1418"/>
    <cellStyle name="Normal - Style1 4" xfId="1419"/>
    <cellStyle name="Normal - Style1 4 2" xfId="1420"/>
    <cellStyle name="Normal - Style1 5" xfId="1421"/>
    <cellStyle name="Normal - Style1 6" xfId="1422"/>
    <cellStyle name="Normal - Style1_Bao cao kiem toan kh 2010" xfId="1423"/>
    <cellStyle name="Normal - 유형1" xfId="1424"/>
    <cellStyle name="Normal 10" xfId="1425"/>
    <cellStyle name="Normal 10 2" xfId="1426"/>
    <cellStyle name="Normal 10 2 4" xfId="1427"/>
    <cellStyle name="Normal 10 5 2" xfId="1428"/>
    <cellStyle name="Normal 11" xfId="1429"/>
    <cellStyle name="Normal 11 2 2" xfId="1430"/>
    <cellStyle name="Normal 12" xfId="1431"/>
    <cellStyle name="Normal 12 2" xfId="1432"/>
    <cellStyle name="Normal 13" xfId="1433"/>
    <cellStyle name="Normal 13 2" xfId="6"/>
    <cellStyle name="Normal 14" xfId="1434"/>
    <cellStyle name="Normal 14 2" xfId="1435"/>
    <cellStyle name="Normal 15" xfId="1436"/>
    <cellStyle name="Normal 15 2" xfId="1437"/>
    <cellStyle name="Normal 16" xfId="1438"/>
    <cellStyle name="Normal 16 2" xfId="1439"/>
    <cellStyle name="Normal 17" xfId="1440"/>
    <cellStyle name="Normal 17 2" xfId="1441"/>
    <cellStyle name="Normal 18" xfId="1442"/>
    <cellStyle name="Normal 18 2" xfId="1443"/>
    <cellStyle name="Normal 19" xfId="1444"/>
    <cellStyle name="Normal 19 2" xfId="1445"/>
    <cellStyle name="Normal 2" xfId="1446"/>
    <cellStyle name="Normal 2 2" xfId="1447"/>
    <cellStyle name="Normal 2 3" xfId="1448"/>
    <cellStyle name="Normal 2 3 2" xfId="1449"/>
    <cellStyle name="Normal 2 3 3" xfId="1450"/>
    <cellStyle name="Normal 2 4" xfId="1451"/>
    <cellStyle name="Normal 2 5" xfId="1452"/>
    <cellStyle name="Normal 2_160507 Bieu mau NSDP ND sua ND73" xfId="1453"/>
    <cellStyle name="Normal 20" xfId="1454"/>
    <cellStyle name="Normal 21" xfId="1455"/>
    <cellStyle name="Normal 22" xfId="1456"/>
    <cellStyle name="Normal 22 2" xfId="1457"/>
    <cellStyle name="Normal 23" xfId="1458"/>
    <cellStyle name="Normal 24" xfId="1459"/>
    <cellStyle name="Normal 25" xfId="1460"/>
    <cellStyle name="Normal 26" xfId="1461"/>
    <cellStyle name="Normal 27" xfId="1462"/>
    <cellStyle name="Normal 28" xfId="1463"/>
    <cellStyle name="Normal 29" xfId="1464"/>
    <cellStyle name="Normal 3" xfId="1465"/>
    <cellStyle name="Normal 3 2" xfId="1466"/>
    <cellStyle name="Normal 3 4" xfId="1467"/>
    <cellStyle name="Normal 3_17 bieu (hung cap nhap)" xfId="1468"/>
    <cellStyle name="Normal 30" xfId="1469"/>
    <cellStyle name="Normal 31" xfId="1470"/>
    <cellStyle name="Normal 32" xfId="1471"/>
    <cellStyle name="Normal 33" xfId="1472"/>
    <cellStyle name="Normal 33 2" xfId="1473"/>
    <cellStyle name="Normal 33 4" xfId="1474"/>
    <cellStyle name="Normal 33 4 2" xfId="1475"/>
    <cellStyle name="Normal 34" xfId="1476"/>
    <cellStyle name="Normal 35" xfId="1477"/>
    <cellStyle name="Normal 36" xfId="1478"/>
    <cellStyle name="Normal 37" xfId="1479"/>
    <cellStyle name="Normal 38" xfId="1480"/>
    <cellStyle name="Normal 4" xfId="1481"/>
    <cellStyle name="Normal 4 2" xfId="1482"/>
    <cellStyle name="Normal 4_160513 Bieu mau NSDP ND sua ND73" xfId="1483"/>
    <cellStyle name="Normal 41 2" xfId="1484"/>
    <cellStyle name="Normal 43" xfId="1485"/>
    <cellStyle name="Normal 5" xfId="1486"/>
    <cellStyle name="Normal 5 2" xfId="1487"/>
    <cellStyle name="Normal 5 2 3" xfId="1488"/>
    <cellStyle name="Normal 5 3" xfId="1489"/>
    <cellStyle name="Normal 5_Book1" xfId="1490"/>
    <cellStyle name="Normal 6" xfId="1491"/>
    <cellStyle name="Normal 6 2" xfId="1492"/>
    <cellStyle name="Normal 6 3" xfId="1493"/>
    <cellStyle name="Normal 6 3 2" xfId="1494"/>
    <cellStyle name="Normal 6 3 2 2" xfId="8"/>
    <cellStyle name="Normal 6 4" xfId="1495"/>
    <cellStyle name="Normal 6 4 2" xfId="1496"/>
    <cellStyle name="Normal 6 5" xfId="1497"/>
    <cellStyle name="Normal 6 5 2" xfId="1498"/>
    <cellStyle name="Normal 6 6" xfId="1499"/>
    <cellStyle name="Normal 6 6 2" xfId="7"/>
    <cellStyle name="Normal 6 7" xfId="1500"/>
    <cellStyle name="Normal 6_Bieu mau KH 2011 (gui Vu DP)" xfId="1501"/>
    <cellStyle name="Normal 7" xfId="1502"/>
    <cellStyle name="Normal 7 2" xfId="1503"/>
    <cellStyle name="Normal 7 5" xfId="1504"/>
    <cellStyle name="Normal 8" xfId="1505"/>
    <cellStyle name="Normal 8 2" xfId="1506"/>
    <cellStyle name="Normal 9" xfId="1507"/>
    <cellStyle name="Normal 9 2" xfId="1508"/>
    <cellStyle name="Normal 9 3" xfId="1509"/>
    <cellStyle name="Normal 9_BieuHD2016-2020Tquang2(OK)" xfId="1510"/>
    <cellStyle name="Normal1" xfId="1511"/>
    <cellStyle name="Normal8" xfId="1512"/>
    <cellStyle name="NORMAL-ADB" xfId="1513"/>
    <cellStyle name="Normale_ PESO ELETTR." xfId="1514"/>
    <cellStyle name="Normalny_Cennik obowiazuje od 06-08-2001 r (1)" xfId="1515"/>
    <cellStyle name="Note 2" xfId="1516"/>
    <cellStyle name="Note 2 2" xfId="1517"/>
    <cellStyle name="Note 3" xfId="1518"/>
    <cellStyle name="NWM" xfId="1519"/>
    <cellStyle name="Ô Được nối kết" xfId="1520"/>
    <cellStyle name="Ò_x000d_Normal_123569" xfId="1521"/>
    <cellStyle name="Œ…‹æØ‚è [0.00]_††††† " xfId="1522"/>
    <cellStyle name="Œ…‹æØ‚è_††††† " xfId="1523"/>
    <cellStyle name="oft Excel]_x000d__x000a_Comment=open=/f ‚ðw’è‚·‚é‚ÆAƒ†[ƒU[’è‹`ŠÖ”‚ðŠÖ”“\‚è•t‚¯‚Ìˆê——‚É“o˜^‚·‚é‚±‚Æ‚ª‚Å‚«‚Ü‚·B_x000d__x000a_Maximized" xfId="1524"/>
    <cellStyle name="oft Excel]_x000d__x000a_Comment=open=/f ‚ðŽw’è‚·‚é‚ÆAƒ†[ƒU[’è‹`ŠÖ”‚ðŠÖ”“\‚è•t‚¯‚Ìˆê——‚É“o˜^‚·‚é‚±‚Æ‚ª‚Å‚«‚Ü‚·B_x000d__x000a_Maximized" xfId="1525"/>
    <cellStyle name="oft Excel]_x000d__x000a_Comment=The open=/f lines load custom functions into the Paste Function list._x000d__x000a_Maximized=2_x000d__x000a_Basics=1_x000d__x000a_A" xfId="1526"/>
    <cellStyle name="oft Excel]_x000d__x000a_Comment=The open=/f lines load custom functions into the Paste Function list._x000d__x000a_Maximized=3_x000d__x000a_Basics=1_x000d__x000a_A" xfId="1527"/>
    <cellStyle name="omma [0]_Mktg Prog" xfId="1528"/>
    <cellStyle name="ormal_Sheet1_1" xfId="1529"/>
    <cellStyle name="Output 2" xfId="1530"/>
    <cellStyle name="Output 2 2" xfId="1531"/>
    <cellStyle name="Output 3" xfId="1532"/>
    <cellStyle name="p" xfId="1533"/>
    <cellStyle name="paint" xfId="1534"/>
    <cellStyle name="Pattern" xfId="1535"/>
    <cellStyle name="per.style" xfId="1536"/>
    <cellStyle name="Percent" xfId="2263" builtinId="5"/>
    <cellStyle name="Percent [0]" xfId="1537"/>
    <cellStyle name="Percent [00]" xfId="1538"/>
    <cellStyle name="Percent [2]" xfId="1539"/>
    <cellStyle name="Percent 10" xfId="1540"/>
    <cellStyle name="Percent 2" xfId="1541"/>
    <cellStyle name="Percent 2 2" xfId="1542"/>
    <cellStyle name="Percent 3" xfId="1543"/>
    <cellStyle name="Percent 4" xfId="1544"/>
    <cellStyle name="Percent 5" xfId="1545"/>
    <cellStyle name="Percent 6" xfId="1546"/>
    <cellStyle name="PERCENTAGE" xfId="1547"/>
    <cellStyle name="PHONG" xfId="1548"/>
    <cellStyle name="Pourcentage" xfId="1549"/>
    <cellStyle name="Pourcentage 2" xfId="1550"/>
    <cellStyle name="PrePop Currency (0)" xfId="1551"/>
    <cellStyle name="PrePop Currency (2)" xfId="1552"/>
    <cellStyle name="PrePop Units (0)" xfId="1553"/>
    <cellStyle name="PrePop Units (1)" xfId="1554"/>
    <cellStyle name="PrePop Units (2)" xfId="1555"/>
    <cellStyle name="pricing" xfId="1556"/>
    <cellStyle name="PSChar" xfId="1557"/>
    <cellStyle name="PSHeading" xfId="1558"/>
    <cellStyle name="regstoresfromspecstores" xfId="1559"/>
    <cellStyle name="RevList" xfId="1560"/>
    <cellStyle name="rlink_tiªn l­în_x001b_Hyperlink_TONG HOP KINH PHI" xfId="1561"/>
    <cellStyle name="rmal_ADAdot" xfId="1562"/>
    <cellStyle name="S—_x0008_" xfId="1563"/>
    <cellStyle name="s]_x000d__x000a_spooler=yes_x000d__x000a_load=_x000d__x000a_Beep=yes_x000d__x000a_NullPort=None_x000d__x000a_BorderWidth=3_x000d__x000a_CursorBlinkRate=1200_x000d__x000a_DoubleClickSpeed=452_x000d__x000a_Programs=co" xfId="1564"/>
    <cellStyle name="SAPBEXaggData" xfId="1565"/>
    <cellStyle name="SAPBEXaggData 2" xfId="1566"/>
    <cellStyle name="SAPBEXaggDataEmph" xfId="1567"/>
    <cellStyle name="SAPBEXaggDataEmph 2" xfId="1568"/>
    <cellStyle name="SAPBEXaggItem" xfId="1569"/>
    <cellStyle name="SAPBEXaggItem 2" xfId="1570"/>
    <cellStyle name="SAPBEXchaText" xfId="1571"/>
    <cellStyle name="SAPBEXexcBad7" xfId="1572"/>
    <cellStyle name="SAPBEXexcBad7 2" xfId="1573"/>
    <cellStyle name="SAPBEXexcBad8" xfId="1574"/>
    <cellStyle name="SAPBEXexcBad8 2" xfId="1575"/>
    <cellStyle name="SAPBEXexcBad9" xfId="1576"/>
    <cellStyle name="SAPBEXexcBad9 2" xfId="1577"/>
    <cellStyle name="SAPBEXexcCritical4" xfId="1578"/>
    <cellStyle name="SAPBEXexcCritical4 2" xfId="1579"/>
    <cellStyle name="SAPBEXexcCritical5" xfId="1580"/>
    <cellStyle name="SAPBEXexcCritical5 2" xfId="1581"/>
    <cellStyle name="SAPBEXexcCritical6" xfId="1582"/>
    <cellStyle name="SAPBEXexcCritical6 2" xfId="1583"/>
    <cellStyle name="SAPBEXexcGood1" xfId="1584"/>
    <cellStyle name="SAPBEXexcGood1 2" xfId="1585"/>
    <cellStyle name="SAPBEXexcGood2" xfId="1586"/>
    <cellStyle name="SAPBEXexcGood2 2" xfId="1587"/>
    <cellStyle name="SAPBEXexcGood3" xfId="1588"/>
    <cellStyle name="SAPBEXexcGood3 2" xfId="1589"/>
    <cellStyle name="SAPBEXfilterDrill" xfId="1590"/>
    <cellStyle name="SAPBEXfilterItem" xfId="1591"/>
    <cellStyle name="SAPBEXfilterText" xfId="1592"/>
    <cellStyle name="SAPBEXformats" xfId="1593"/>
    <cellStyle name="SAPBEXformats 2" xfId="1594"/>
    <cellStyle name="SAPBEXheaderItem" xfId="1595"/>
    <cellStyle name="SAPBEXheaderText" xfId="1596"/>
    <cellStyle name="SAPBEXresData" xfId="1597"/>
    <cellStyle name="SAPBEXresData 2" xfId="1598"/>
    <cellStyle name="SAPBEXresDataEmph" xfId="1599"/>
    <cellStyle name="SAPBEXresDataEmph 2" xfId="1600"/>
    <cellStyle name="SAPBEXresItem" xfId="1601"/>
    <cellStyle name="SAPBEXresItem 2" xfId="1602"/>
    <cellStyle name="SAPBEXstdData" xfId="1603"/>
    <cellStyle name="SAPBEXstdData 2" xfId="1604"/>
    <cellStyle name="SAPBEXstdDataEmph" xfId="1605"/>
    <cellStyle name="SAPBEXstdDataEmph 2" xfId="1606"/>
    <cellStyle name="SAPBEXstdItem" xfId="1607"/>
    <cellStyle name="SAPBEXstdItem 2" xfId="1608"/>
    <cellStyle name="SAPBEXtitle" xfId="1609"/>
    <cellStyle name="SAPBEXtitle 2" xfId="1610"/>
    <cellStyle name="SAPBEXundefined" xfId="1611"/>
    <cellStyle name="SAPBEXundefined 2" xfId="1612"/>
    <cellStyle name="serJet 1200 Series PCL 6" xfId="1613"/>
    <cellStyle name="SHADEDSTORES" xfId="1614"/>
    <cellStyle name="SHADEDSTORES 2" xfId="1615"/>
    <cellStyle name="so" xfId="1616"/>
    <cellStyle name="SO%" xfId="1617"/>
    <cellStyle name="so_Book1" xfId="1618"/>
    <cellStyle name="songuyen" xfId="1619"/>
    <cellStyle name="specstores" xfId="1620"/>
    <cellStyle name="Standard" xfId="1621"/>
    <cellStyle name="Standard 2" xfId="1622"/>
    <cellStyle name="Standard_AAbgleich" xfId="1623"/>
    <cellStyle name="STT" xfId="1624"/>
    <cellStyle name="STTDG" xfId="1625"/>
    <cellStyle name="style" xfId="1626"/>
    <cellStyle name="Style 1" xfId="1627"/>
    <cellStyle name="Style 10" xfId="1628"/>
    <cellStyle name="Style 100" xfId="1629"/>
    <cellStyle name="Style 101" xfId="1630"/>
    <cellStyle name="Style 102" xfId="1631"/>
    <cellStyle name="Style 103" xfId="1632"/>
    <cellStyle name="Style 104" xfId="1633"/>
    <cellStyle name="Style 105" xfId="1634"/>
    <cellStyle name="Style 106" xfId="1635"/>
    <cellStyle name="Style 107" xfId="1636"/>
    <cellStyle name="Style 108" xfId="1637"/>
    <cellStyle name="Style 109" xfId="1638"/>
    <cellStyle name="Style 11" xfId="1639"/>
    <cellStyle name="Style 110" xfId="1640"/>
    <cellStyle name="Style 111" xfId="1641"/>
    <cellStyle name="Style 112" xfId="1642"/>
    <cellStyle name="Style 113" xfId="1643"/>
    <cellStyle name="Style 114" xfId="1644"/>
    <cellStyle name="Style 115" xfId="1645"/>
    <cellStyle name="Style 116" xfId="1646"/>
    <cellStyle name="Style 117" xfId="1647"/>
    <cellStyle name="Style 118" xfId="1648"/>
    <cellStyle name="Style 119" xfId="1649"/>
    <cellStyle name="Style 12" xfId="1650"/>
    <cellStyle name="Style 120" xfId="1651"/>
    <cellStyle name="Style 121" xfId="1652"/>
    <cellStyle name="Style 122" xfId="1653"/>
    <cellStyle name="Style 123" xfId="1654"/>
    <cellStyle name="Style 124" xfId="1655"/>
    <cellStyle name="Style 125" xfId="1656"/>
    <cellStyle name="Style 126" xfId="1657"/>
    <cellStyle name="Style 127" xfId="1658"/>
    <cellStyle name="Style 128" xfId="1659"/>
    <cellStyle name="Style 129" xfId="1660"/>
    <cellStyle name="Style 13" xfId="1661"/>
    <cellStyle name="Style 130" xfId="1662"/>
    <cellStyle name="Style 131" xfId="1663"/>
    <cellStyle name="Style 132" xfId="1664"/>
    <cellStyle name="Style 133" xfId="1665"/>
    <cellStyle name="Style 134" xfId="1666"/>
    <cellStyle name="Style 135" xfId="1667"/>
    <cellStyle name="Style 135 2" xfId="1668"/>
    <cellStyle name="Style 136" xfId="1669"/>
    <cellStyle name="Style 137" xfId="1670"/>
    <cellStyle name="Style 138" xfId="1671"/>
    <cellStyle name="Style 139" xfId="1672"/>
    <cellStyle name="Style 14" xfId="1673"/>
    <cellStyle name="Style 140" xfId="1674"/>
    <cellStyle name="Style 140 2" xfId="1675"/>
    <cellStyle name="Style 141" xfId="1676"/>
    <cellStyle name="Style 142" xfId="1677"/>
    <cellStyle name="Style 143" xfId="1678"/>
    <cellStyle name="Style 144" xfId="1679"/>
    <cellStyle name="Style 145" xfId="1680"/>
    <cellStyle name="Style 146" xfId="1681"/>
    <cellStyle name="Style 147" xfId="1682"/>
    <cellStyle name="Style 148" xfId="1683"/>
    <cellStyle name="Style 149" xfId="1684"/>
    <cellStyle name="Style 15" xfId="1685"/>
    <cellStyle name="Style 150" xfId="1686"/>
    <cellStyle name="Style 151" xfId="1687"/>
    <cellStyle name="Style 152" xfId="1688"/>
    <cellStyle name="Style 153" xfId="1689"/>
    <cellStyle name="Style 154" xfId="1690"/>
    <cellStyle name="Style 155" xfId="1691"/>
    <cellStyle name="Style 156" xfId="1692"/>
    <cellStyle name="Style 157" xfId="1693"/>
    <cellStyle name="Style 158" xfId="1694"/>
    <cellStyle name="Style 159" xfId="1695"/>
    <cellStyle name="Style 16" xfId="1696"/>
    <cellStyle name="Style 160" xfId="1697"/>
    <cellStyle name="Style 161" xfId="1698"/>
    <cellStyle name="Style 162" xfId="1699"/>
    <cellStyle name="Style 163" xfId="1700"/>
    <cellStyle name="Style 17" xfId="1701"/>
    <cellStyle name="Style 18" xfId="1702"/>
    <cellStyle name="Style 19" xfId="1703"/>
    <cellStyle name="Style 2" xfId="1704"/>
    <cellStyle name="Style 20" xfId="1705"/>
    <cellStyle name="Style 21" xfId="1706"/>
    <cellStyle name="Style 22" xfId="1707"/>
    <cellStyle name="Style 23" xfId="1708"/>
    <cellStyle name="Style 24" xfId="1709"/>
    <cellStyle name="Style 25" xfId="1710"/>
    <cellStyle name="Style 26" xfId="1711"/>
    <cellStyle name="Style 27" xfId="1712"/>
    <cellStyle name="Style 28" xfId="1713"/>
    <cellStyle name="Style 29" xfId="1714"/>
    <cellStyle name="Style 3" xfId="1715"/>
    <cellStyle name="Style 30" xfId="1716"/>
    <cellStyle name="Style 31" xfId="1717"/>
    <cellStyle name="Style 32" xfId="1718"/>
    <cellStyle name="Style 33" xfId="1719"/>
    <cellStyle name="Style 34" xfId="1720"/>
    <cellStyle name="Style 35" xfId="1721"/>
    <cellStyle name="Style 36" xfId="1722"/>
    <cellStyle name="Style 37" xfId="1723"/>
    <cellStyle name="Style 38" xfId="1724"/>
    <cellStyle name="Style 39" xfId="1725"/>
    <cellStyle name="Style 4" xfId="1726"/>
    <cellStyle name="Style 40" xfId="1727"/>
    <cellStyle name="Style 41" xfId="1728"/>
    <cellStyle name="Style 42" xfId="1729"/>
    <cellStyle name="Style 43" xfId="1730"/>
    <cellStyle name="Style 44" xfId="1731"/>
    <cellStyle name="Style 45" xfId="1732"/>
    <cellStyle name="Style 46" xfId="1733"/>
    <cellStyle name="Style 47" xfId="1734"/>
    <cellStyle name="Style 48" xfId="1735"/>
    <cellStyle name="Style 49" xfId="1736"/>
    <cellStyle name="Style 5" xfId="1737"/>
    <cellStyle name="Style 50" xfId="1738"/>
    <cellStyle name="Style 51" xfId="1739"/>
    <cellStyle name="Style 52" xfId="1740"/>
    <cellStyle name="Style 53" xfId="1741"/>
    <cellStyle name="Style 54" xfId="1742"/>
    <cellStyle name="Style 55" xfId="1743"/>
    <cellStyle name="Style 56" xfId="1744"/>
    <cellStyle name="Style 57" xfId="1745"/>
    <cellStyle name="Style 58" xfId="1746"/>
    <cellStyle name="Style 59" xfId="1747"/>
    <cellStyle name="Style 6" xfId="1748"/>
    <cellStyle name="Style 60" xfId="1749"/>
    <cellStyle name="Style 61" xfId="1750"/>
    <cellStyle name="Style 62" xfId="1751"/>
    <cellStyle name="Style 63" xfId="1752"/>
    <cellStyle name="Style 64" xfId="1753"/>
    <cellStyle name="Style 65" xfId="1754"/>
    <cellStyle name="Style 66" xfId="1755"/>
    <cellStyle name="Style 67" xfId="1756"/>
    <cellStyle name="Style 68" xfId="1757"/>
    <cellStyle name="Style 69" xfId="1758"/>
    <cellStyle name="Style 7" xfId="1759"/>
    <cellStyle name="Style 70" xfId="1760"/>
    <cellStyle name="Style 71" xfId="1761"/>
    <cellStyle name="Style 72" xfId="1762"/>
    <cellStyle name="Style 73" xfId="1763"/>
    <cellStyle name="Style 74" xfId="1764"/>
    <cellStyle name="Style 75" xfId="1765"/>
    <cellStyle name="Style 76" xfId="1766"/>
    <cellStyle name="Style 77" xfId="1767"/>
    <cellStyle name="Style 78" xfId="1768"/>
    <cellStyle name="Style 79" xfId="1769"/>
    <cellStyle name="Style 8" xfId="1770"/>
    <cellStyle name="Style 80" xfId="1771"/>
    <cellStyle name="Style 81" xfId="1772"/>
    <cellStyle name="Style 82" xfId="1773"/>
    <cellStyle name="Style 83" xfId="1774"/>
    <cellStyle name="Style 84" xfId="1775"/>
    <cellStyle name="Style 85" xfId="1776"/>
    <cellStyle name="Style 86" xfId="1777"/>
    <cellStyle name="Style 87" xfId="1778"/>
    <cellStyle name="Style 88" xfId="1779"/>
    <cellStyle name="Style 89" xfId="1780"/>
    <cellStyle name="Style 9" xfId="1781"/>
    <cellStyle name="Style 90" xfId="1782"/>
    <cellStyle name="Style 91" xfId="1783"/>
    <cellStyle name="Style 92" xfId="1784"/>
    <cellStyle name="Style 93" xfId="1785"/>
    <cellStyle name="Style 94" xfId="1786"/>
    <cellStyle name="Style 95" xfId="1787"/>
    <cellStyle name="Style 96" xfId="1788"/>
    <cellStyle name="Style 97" xfId="1789"/>
    <cellStyle name="Style 98" xfId="1790"/>
    <cellStyle name="Style 99" xfId="1791"/>
    <cellStyle name="Style Date" xfId="1792"/>
    <cellStyle name="Style Date 2" xfId="1793"/>
    <cellStyle name="style_1" xfId="1794"/>
    <cellStyle name="subhead" xfId="1795"/>
    <cellStyle name="Subtotal" xfId="1796"/>
    <cellStyle name="symbol" xfId="1797"/>
    <cellStyle name="T" xfId="1798"/>
    <cellStyle name="T 2" xfId="1799"/>
    <cellStyle name="T_50-BB Vung tau 2011" xfId="1800"/>
    <cellStyle name="T_50-BB Vung tau 2011_27-8Tong hop PA uoc 2012-DT 2013 -PA 420.000 ty-490.000 ty chuyen doi" xfId="1801"/>
    <cellStyle name="T_BANG LUONG MOI KSDH va KSDC (co phu cap khu vuc)" xfId="1802"/>
    <cellStyle name="T_BANG LUONG MOI KSDH va KSDC (co phu cap khu vuc) 2" xfId="1803"/>
    <cellStyle name="T_bao cao" xfId="1804"/>
    <cellStyle name="T_bao cao 2" xfId="1805"/>
    <cellStyle name="T_Bao cao so lieu kiem toan nam 2007 sua" xfId="1806"/>
    <cellStyle name="T_Bao cao so lieu kiem toan nam 2007 sua 2" xfId="1807"/>
    <cellStyle name="T_BBTNG-06" xfId="1808"/>
    <cellStyle name="T_BBTNG-06 2" xfId="1809"/>
    <cellStyle name="T_BC CTMT-2008 Ttinh" xfId="1810"/>
    <cellStyle name="T_BC CTMT-2008 Ttinh 2" xfId="1811"/>
    <cellStyle name="T_BC CTMT-2008 Ttinh_bieu tong hop" xfId="1812"/>
    <cellStyle name="T_BC CTMT-2008 Ttinh_bieu tong hop 2" xfId="1813"/>
    <cellStyle name="T_BC CTMT-2008 Ttinh_Tong hop ra soat von ung 2011 -Chau" xfId="1814"/>
    <cellStyle name="T_BC CTMT-2008 Ttinh_Tong hop ra soat von ung 2011 -Chau 2" xfId="1815"/>
    <cellStyle name="T_BC CTMT-2008 Ttinh_Tong hop -Yte-Giao thong-Thuy loi-24-6" xfId="1816"/>
    <cellStyle name="T_BC CTMT-2008 Ttinh_Tong hop -Yte-Giao thong-Thuy loi-24-6 2" xfId="1817"/>
    <cellStyle name="T_Bc_tuan_1_CKy_6_KONTUM" xfId="1818"/>
    <cellStyle name="T_Bc_tuan_1_CKy_6_KONTUM 2" xfId="1819"/>
    <cellStyle name="T_Bc_tuan_1_CKy_6_KONTUM_Book1" xfId="1820"/>
    <cellStyle name="T_Bc_tuan_1_CKy_6_KONTUM_Book1 2" xfId="1821"/>
    <cellStyle name="T_bieu 1" xfId="1822"/>
    <cellStyle name="T_bieu 2" xfId="1823"/>
    <cellStyle name="T_bieu 4" xfId="1824"/>
    <cellStyle name="T_Bieu mau danh muc du an thuoc CTMTQG nam 2008" xfId="1825"/>
    <cellStyle name="T_Bieu mau danh muc du an thuoc CTMTQG nam 2008 2" xfId="1826"/>
    <cellStyle name="T_Bieu mau danh muc du an thuoc CTMTQG nam 2008_bieu tong hop" xfId="1827"/>
    <cellStyle name="T_Bieu mau danh muc du an thuoc CTMTQG nam 2008_bieu tong hop 2" xfId="1828"/>
    <cellStyle name="T_Bieu mau danh muc du an thuoc CTMTQG nam 2008_Tong hop ra soat von ung 2011 -Chau" xfId="1829"/>
    <cellStyle name="T_Bieu mau danh muc du an thuoc CTMTQG nam 2008_Tong hop ra soat von ung 2011 -Chau 2" xfId="1830"/>
    <cellStyle name="T_Bieu mau danh muc du an thuoc CTMTQG nam 2008_Tong hop -Yte-Giao thong-Thuy loi-24-6" xfId="1831"/>
    <cellStyle name="T_Bieu mau danh muc du an thuoc CTMTQG nam 2008_Tong hop -Yte-Giao thong-Thuy loi-24-6 2" xfId="1832"/>
    <cellStyle name="T_Bieu tong hop nhu cau ung 2011 da chon loc -Mien nui" xfId="1833"/>
    <cellStyle name="T_Bieu tong hop nhu cau ung 2011 da chon loc -Mien nui 2" xfId="1834"/>
    <cellStyle name="T_Book1" xfId="1835"/>
    <cellStyle name="T_Book1 2" xfId="1836"/>
    <cellStyle name="T_Book1_1" xfId="1837"/>
    <cellStyle name="T_Book1_1 2" xfId="1838"/>
    <cellStyle name="T_Book1_1_Bieu mau ung 2011-Mien Trung-TPCP-11-6" xfId="1839"/>
    <cellStyle name="T_Book1_1_Bieu mau ung 2011-Mien Trung-TPCP-11-6 2" xfId="1840"/>
    <cellStyle name="T_Book1_1_bieu tong hop" xfId="1841"/>
    <cellStyle name="T_Book1_1_bieu tong hop 2" xfId="1842"/>
    <cellStyle name="T_Book1_1_Bieu tong hop nhu cau ung 2011 da chon loc -Mien nui" xfId="1843"/>
    <cellStyle name="T_Book1_1_Bieu tong hop nhu cau ung 2011 da chon loc -Mien nui 2" xfId="1844"/>
    <cellStyle name="T_Book1_1_Book1" xfId="1845"/>
    <cellStyle name="T_Book1_1_Book1 2" xfId="1846"/>
    <cellStyle name="T_Book1_1_CPK" xfId="1847"/>
    <cellStyle name="T_Book1_1_CPK 2" xfId="1848"/>
    <cellStyle name="T_Book1_1_Khoi luong cac hang muc chi tiet-702" xfId="1849"/>
    <cellStyle name="T_Book1_1_Khoi luong cac hang muc chi tiet-702 2" xfId="1850"/>
    <cellStyle name="T_Book1_1_khoiluongbdacdoa" xfId="1851"/>
    <cellStyle name="T_Book1_1_khoiluongbdacdoa 2" xfId="1852"/>
    <cellStyle name="T_Book1_1_KL NT dap nen Dot 3" xfId="1853"/>
    <cellStyle name="T_Book1_1_KL NT dap nen Dot 3 2" xfId="1854"/>
    <cellStyle name="T_Book1_1_KL NT Dot 3" xfId="1855"/>
    <cellStyle name="T_Book1_1_KL NT Dot 3 2" xfId="1856"/>
    <cellStyle name="T_Book1_1_mau KL vach son" xfId="1857"/>
    <cellStyle name="T_Book1_1_mau KL vach son 2" xfId="1858"/>
    <cellStyle name="T_Book1_1_Nhu cau tam ung NSNN&amp;TPCP&amp;ODA theo tieu chi cua Bo (CV410_BKH-TH)_vung Tay Nguyen (11.6.2010)" xfId="1859"/>
    <cellStyle name="T_Book1_1_Nhu cau tam ung NSNN&amp;TPCP&amp;ODA theo tieu chi cua Bo (CV410_BKH-TH)_vung Tay Nguyen (11.6.2010) 2" xfId="1860"/>
    <cellStyle name="T_Book1_1_Thiet bi" xfId="1861"/>
    <cellStyle name="T_Book1_1_Thiet bi 2" xfId="1862"/>
    <cellStyle name="T_Book1_1_Thong ke cong" xfId="1863"/>
    <cellStyle name="T_Book1_1_Thong ke cong 2" xfId="1864"/>
    <cellStyle name="T_Book1_1_Tong hop ra soat von ung 2011 -Chau" xfId="1865"/>
    <cellStyle name="T_Book1_1_Tong hop ra soat von ung 2011 -Chau 2" xfId="1866"/>
    <cellStyle name="T_Book1_1_Tong hop -Yte-Giao thong-Thuy loi-24-6" xfId="1867"/>
    <cellStyle name="T_Book1_1_Tong hop -Yte-Giao thong-Thuy loi-24-6 2" xfId="1868"/>
    <cellStyle name="T_Book1_2" xfId="1869"/>
    <cellStyle name="T_Book1_2 2" xfId="1870"/>
    <cellStyle name="T_Book1_2_DTDuong dong tien -sua tham tra 2009 - luong 650" xfId="1871"/>
    <cellStyle name="T_Book1_2_DTDuong dong tien -sua tham tra 2009 - luong 650 2" xfId="1872"/>
    <cellStyle name="T_Book1_Bao cao kiem toan kh 2010" xfId="1873"/>
    <cellStyle name="T_Book1_Bao cao kiem toan kh 2010 2" xfId="1874"/>
    <cellStyle name="T_Book1_Bieu mau danh muc du an thuoc CTMTQG nam 2008" xfId="1875"/>
    <cellStyle name="T_Book1_Bieu mau danh muc du an thuoc CTMTQG nam 2008 2" xfId="1876"/>
    <cellStyle name="T_Book1_Bieu mau danh muc du an thuoc CTMTQG nam 2008_bieu tong hop" xfId="1877"/>
    <cellStyle name="T_Book1_Bieu mau danh muc du an thuoc CTMTQG nam 2008_bieu tong hop 2" xfId="1878"/>
    <cellStyle name="T_Book1_Bieu mau danh muc du an thuoc CTMTQG nam 2008_Tong hop ra soat von ung 2011 -Chau" xfId="1879"/>
    <cellStyle name="T_Book1_Bieu mau danh muc du an thuoc CTMTQG nam 2008_Tong hop ra soat von ung 2011 -Chau 2" xfId="1880"/>
    <cellStyle name="T_Book1_Bieu mau danh muc du an thuoc CTMTQG nam 2008_Tong hop -Yte-Giao thong-Thuy loi-24-6" xfId="1881"/>
    <cellStyle name="T_Book1_Bieu mau danh muc du an thuoc CTMTQG nam 2008_Tong hop -Yte-Giao thong-Thuy loi-24-6 2" xfId="1882"/>
    <cellStyle name="T_Book1_Bieu tong hop nhu cau ung 2011 da chon loc -Mien nui" xfId="1883"/>
    <cellStyle name="T_Book1_Bieu tong hop nhu cau ung 2011 da chon loc -Mien nui 2" xfId="1884"/>
    <cellStyle name="T_Book1_Book1" xfId="1885"/>
    <cellStyle name="T_Book1_Book1 2" xfId="1886"/>
    <cellStyle name="T_Book1_Book1_1" xfId="1887"/>
    <cellStyle name="T_Book1_Book1_1 2" xfId="1888"/>
    <cellStyle name="T_Book1_CPK" xfId="1889"/>
    <cellStyle name="T_Book1_CPK 2" xfId="1890"/>
    <cellStyle name="T_Book1_DT492" xfId="1891"/>
    <cellStyle name="T_Book1_DT492 2" xfId="1892"/>
    <cellStyle name="T_Book1_DT972000" xfId="1893"/>
    <cellStyle name="T_Book1_DT972000 2" xfId="1894"/>
    <cellStyle name="T_Book1_DTDuong dong tien -sua tham tra 2009 - luong 650" xfId="1895"/>
    <cellStyle name="T_Book1_DTDuong dong tien -sua tham tra 2009 - luong 650 2" xfId="1896"/>
    <cellStyle name="T_Book1_Du an khoi cong moi nam 2010" xfId="1897"/>
    <cellStyle name="T_Book1_Du an khoi cong moi nam 2010 2" xfId="1898"/>
    <cellStyle name="T_Book1_Du an khoi cong moi nam 2010_bieu tong hop" xfId="1899"/>
    <cellStyle name="T_Book1_Du an khoi cong moi nam 2010_bieu tong hop 2" xfId="1900"/>
    <cellStyle name="T_Book1_Du an khoi cong moi nam 2010_Tong hop ra soat von ung 2011 -Chau" xfId="1901"/>
    <cellStyle name="T_Book1_Du an khoi cong moi nam 2010_Tong hop ra soat von ung 2011 -Chau 2" xfId="1902"/>
    <cellStyle name="T_Book1_Du an khoi cong moi nam 2010_Tong hop -Yte-Giao thong-Thuy loi-24-6" xfId="1903"/>
    <cellStyle name="T_Book1_Du an khoi cong moi nam 2010_Tong hop -Yte-Giao thong-Thuy loi-24-6 2" xfId="1904"/>
    <cellStyle name="T_Book1_Du toan khao sat (bo sung 2009)" xfId="1905"/>
    <cellStyle name="T_Book1_Du toan khao sat (bo sung 2009) 2" xfId="1906"/>
    <cellStyle name="T_Book1_Hang Tom goi9 9-07(Cau 12 sua)" xfId="1907"/>
    <cellStyle name="T_Book1_HECO-NR78-Gui a-Vinh(15-5-07)" xfId="1908"/>
    <cellStyle name="T_Book1_HECO-NR78-Gui a-Vinh(15-5-07) 2" xfId="1909"/>
    <cellStyle name="T_Book1_Ke hoach 2010 (theo doi)2" xfId="1910"/>
    <cellStyle name="T_Book1_Ke hoach 2010 (theo doi)2 2" xfId="1911"/>
    <cellStyle name="T_Book1_Ket qua phan bo von nam 2008" xfId="1912"/>
    <cellStyle name="T_Book1_Ket qua phan bo von nam 2008 2" xfId="1913"/>
    <cellStyle name="T_Book1_KH XDCB_2008 lan 2 sua ngay 10-11" xfId="1914"/>
    <cellStyle name="T_Book1_KH XDCB_2008 lan 2 sua ngay 10-11 2" xfId="1915"/>
    <cellStyle name="T_Book1_Khoi luong cac hang muc chi tiet-702" xfId="1916"/>
    <cellStyle name="T_Book1_Khoi luong cac hang muc chi tiet-702 2" xfId="1917"/>
    <cellStyle name="T_Book1_Khoi luong chinh Hang Tom" xfId="1918"/>
    <cellStyle name="T_Book1_khoiluongbdacdoa" xfId="1919"/>
    <cellStyle name="T_Book1_khoiluongbdacdoa 2" xfId="1920"/>
    <cellStyle name="T_Book1_KL NT dap nen Dot 3" xfId="1921"/>
    <cellStyle name="T_Book1_KL NT dap nen Dot 3 2" xfId="1922"/>
    <cellStyle name="T_Book1_KL NT Dot 3" xfId="1923"/>
    <cellStyle name="T_Book1_KL NT Dot 3 2" xfId="1924"/>
    <cellStyle name="T_Book1_mau bieu doan giam sat 2010 (version 2)" xfId="1925"/>
    <cellStyle name="T_Book1_mau bieu doan giam sat 2010 (version 2) 2" xfId="1926"/>
    <cellStyle name="T_Book1_mau KL vach son" xfId="1927"/>
    <cellStyle name="T_Book1_mau KL vach son 2" xfId="1928"/>
    <cellStyle name="T_Book1_Nhu cau von ung truoc 2011 Tha h Hoa + Nge An gui TW" xfId="1929"/>
    <cellStyle name="T_Book1_Nhu cau von ung truoc 2011 Tha h Hoa + Nge An gui TW 2" xfId="1930"/>
    <cellStyle name="T_Book1_QD UBND tinh" xfId="1931"/>
    <cellStyle name="T_Book1_QD UBND tinh 2" xfId="1932"/>
    <cellStyle name="T_Book1_San sat hach moi" xfId="1933"/>
    <cellStyle name="T_Book1_San sat hach moi 2" xfId="1934"/>
    <cellStyle name="T_Book1_Thiet bi" xfId="1935"/>
    <cellStyle name="T_Book1_Thiet bi 2" xfId="1936"/>
    <cellStyle name="T_Book1_Thong ke cong" xfId="1937"/>
    <cellStyle name="T_Book1_Thong ke cong 2" xfId="1938"/>
    <cellStyle name="T_Book1_Tong hop 3 tinh (11_5)-TTH-QN-QT" xfId="1939"/>
    <cellStyle name="T_Book1_Tong hop 3 tinh (11_5)-TTH-QN-QT 2" xfId="1940"/>
    <cellStyle name="T_Book1_ung 2011 - 11-6-Thanh hoa-Nghe an" xfId="1941"/>
    <cellStyle name="T_Book1_ung 2011 - 11-6-Thanh hoa-Nghe an 2" xfId="1942"/>
    <cellStyle name="T_Book1_ung truoc 2011 NSTW Thanh Hoa + Nge An gui Thu 12-5" xfId="1943"/>
    <cellStyle name="T_Book1_ung truoc 2011 NSTW Thanh Hoa + Nge An gui Thu 12-5 2" xfId="1944"/>
    <cellStyle name="T_Book1_VBPL kiểm toán Đầu tư XDCB 2010" xfId="1945"/>
    <cellStyle name="T_Book1_VBPL kiểm toán Đầu tư XDCB 2010 2" xfId="1946"/>
    <cellStyle name="T_Book1_Worksheet in D: My Documents Luc Van ban xu ly Nam 2011 Bao cao ra soat tam ung TPCP" xfId="1947"/>
    <cellStyle name="T_Book1_Worksheet in D: My Documents Luc Van ban xu ly Nam 2011 Bao cao ra soat tam ung TPCP 2" xfId="1948"/>
    <cellStyle name="T_CDKT" xfId="1949"/>
    <cellStyle name="T_CDKT 2" xfId="1950"/>
    <cellStyle name="T_Chuan bi dau tu nam 2008" xfId="1951"/>
    <cellStyle name="T_Chuan bi dau tu nam 2008 2" xfId="1952"/>
    <cellStyle name="T_Chuan bi dau tu nam 2008_bieu tong hop" xfId="1953"/>
    <cellStyle name="T_Chuan bi dau tu nam 2008_bieu tong hop 2" xfId="1954"/>
    <cellStyle name="T_Chuan bi dau tu nam 2008_Tong hop ra soat von ung 2011 -Chau" xfId="1955"/>
    <cellStyle name="T_Chuan bi dau tu nam 2008_Tong hop ra soat von ung 2011 -Chau 2" xfId="1956"/>
    <cellStyle name="T_Chuan bi dau tu nam 2008_Tong hop -Yte-Giao thong-Thuy loi-24-6" xfId="1957"/>
    <cellStyle name="T_Chuan bi dau tu nam 2008_Tong hop -Yte-Giao thong-Thuy loi-24-6 2" xfId="1958"/>
    <cellStyle name="T_Copy of Bao cao  XDCB 7 thang nam 2008_So KH&amp;DT SUA" xfId="1959"/>
    <cellStyle name="T_Copy of Bao cao  XDCB 7 thang nam 2008_So KH&amp;DT SUA 2" xfId="1960"/>
    <cellStyle name="T_Copy of Bao cao  XDCB 7 thang nam 2008_So KH&amp;DT SUA_bieu tong hop" xfId="1961"/>
    <cellStyle name="T_Copy of Bao cao  XDCB 7 thang nam 2008_So KH&amp;DT SUA_bieu tong hop 2" xfId="1962"/>
    <cellStyle name="T_Copy of Bao cao  XDCB 7 thang nam 2008_So KH&amp;DT SUA_Tong hop ra soat von ung 2011 -Chau" xfId="1963"/>
    <cellStyle name="T_Copy of Bao cao  XDCB 7 thang nam 2008_So KH&amp;DT SUA_Tong hop ra soat von ung 2011 -Chau 2" xfId="1964"/>
    <cellStyle name="T_Copy of Bao cao  XDCB 7 thang nam 2008_So KH&amp;DT SUA_Tong hop -Yte-Giao thong-Thuy loi-24-6" xfId="1965"/>
    <cellStyle name="T_Copy of Bao cao  XDCB 7 thang nam 2008_So KH&amp;DT SUA_Tong hop -Yte-Giao thong-Thuy loi-24-6 2" xfId="1966"/>
    <cellStyle name="T_Copy of KS Du an dau tu" xfId="1967"/>
    <cellStyle name="T_Copy of KS Du an dau tu 2" xfId="1968"/>
    <cellStyle name="T_Cost for DD (summary)" xfId="1969"/>
    <cellStyle name="T_Cost for DD (summary) 2" xfId="1970"/>
    <cellStyle name="T_CPK" xfId="1971"/>
    <cellStyle name="T_CPK 2" xfId="1972"/>
    <cellStyle name="T_CTMTQG 2008" xfId="1973"/>
    <cellStyle name="T_CTMTQG 2008 2" xfId="1974"/>
    <cellStyle name="T_CTMTQG 2008_Bieu mau danh muc du an thuoc CTMTQG nam 2008" xfId="1975"/>
    <cellStyle name="T_CTMTQG 2008_Bieu mau danh muc du an thuoc CTMTQG nam 2008 2" xfId="1976"/>
    <cellStyle name="T_CTMTQG 2008_Hi-Tong hop KQ phan bo KH nam 08- LD fong giao 15-11-08" xfId="1977"/>
    <cellStyle name="T_CTMTQG 2008_Hi-Tong hop KQ phan bo KH nam 08- LD fong giao 15-11-08 2" xfId="1978"/>
    <cellStyle name="T_CTMTQG 2008_Ket qua thuc hien nam 2008" xfId="1979"/>
    <cellStyle name="T_CTMTQG 2008_Ket qua thuc hien nam 2008 2" xfId="1980"/>
    <cellStyle name="T_CTMTQG 2008_KH XDCB_2008 lan 1" xfId="1981"/>
    <cellStyle name="T_CTMTQG 2008_KH XDCB_2008 lan 1 2" xfId="1982"/>
    <cellStyle name="T_CTMTQG 2008_KH XDCB_2008 lan 1 sua ngay 27-10" xfId="1983"/>
    <cellStyle name="T_CTMTQG 2008_KH XDCB_2008 lan 1 sua ngay 27-10 2" xfId="1984"/>
    <cellStyle name="T_CTMTQG 2008_KH XDCB_2008 lan 2 sua ngay 10-11" xfId="1985"/>
    <cellStyle name="T_CTMTQG 2008_KH XDCB_2008 lan 2 sua ngay 10-11 2" xfId="1986"/>
    <cellStyle name="T_DT972000" xfId="1987"/>
    <cellStyle name="T_DTDuong dong tien -sua tham tra 2009 - luong 650" xfId="1988"/>
    <cellStyle name="T_DTDuong dong tien -sua tham tra 2009 - luong 650 2" xfId="1989"/>
    <cellStyle name="T_dtTL598G1." xfId="1990"/>
    <cellStyle name="T_dtTL598G1. 2" xfId="1991"/>
    <cellStyle name="T_Du an khoi cong moi nam 2010" xfId="1992"/>
    <cellStyle name="T_Du an khoi cong moi nam 2010 2" xfId="1993"/>
    <cellStyle name="T_Du an khoi cong moi nam 2010_bieu tong hop" xfId="1994"/>
    <cellStyle name="T_Du an khoi cong moi nam 2010_bieu tong hop 2" xfId="1995"/>
    <cellStyle name="T_Du an khoi cong moi nam 2010_Tong hop ra soat von ung 2011 -Chau" xfId="1996"/>
    <cellStyle name="T_Du an khoi cong moi nam 2010_Tong hop ra soat von ung 2011 -Chau 2" xfId="1997"/>
    <cellStyle name="T_Du an khoi cong moi nam 2010_Tong hop -Yte-Giao thong-Thuy loi-24-6" xfId="1998"/>
    <cellStyle name="T_Du an khoi cong moi nam 2010_Tong hop -Yte-Giao thong-Thuy loi-24-6 2" xfId="1999"/>
    <cellStyle name="T_DU AN TKQH VA CHUAN BI DAU TU NAM 2007 sua ngay 9-11" xfId="2000"/>
    <cellStyle name="T_DU AN TKQH VA CHUAN BI DAU TU NAM 2007 sua ngay 9-11 2" xfId="2001"/>
    <cellStyle name="T_DU AN TKQH VA CHUAN BI DAU TU NAM 2007 sua ngay 9-11_Bieu mau danh muc du an thuoc CTMTQG nam 2008" xfId="2002"/>
    <cellStyle name="T_DU AN TKQH VA CHUAN BI DAU TU NAM 2007 sua ngay 9-11_Bieu mau danh muc du an thuoc CTMTQG nam 2008 2" xfId="2003"/>
    <cellStyle name="T_DU AN TKQH VA CHUAN BI DAU TU NAM 2007 sua ngay 9-11_Bieu mau danh muc du an thuoc CTMTQG nam 2008_bieu tong hop" xfId="2004"/>
    <cellStyle name="T_DU AN TKQH VA CHUAN BI DAU TU NAM 2007 sua ngay 9-11_Bieu mau danh muc du an thuoc CTMTQG nam 2008_bieu tong hop 2" xfId="2005"/>
    <cellStyle name="T_DU AN TKQH VA CHUAN BI DAU TU NAM 2007 sua ngay 9-11_Bieu mau danh muc du an thuoc CTMTQG nam 2008_Tong hop ra soat von ung 2011 -Chau" xfId="2006"/>
    <cellStyle name="T_DU AN TKQH VA CHUAN BI DAU TU NAM 2007 sua ngay 9-11_Bieu mau danh muc du an thuoc CTMTQG nam 2008_Tong hop ra soat von ung 2011 -Chau 2" xfId="2007"/>
    <cellStyle name="T_DU AN TKQH VA CHUAN BI DAU TU NAM 2007 sua ngay 9-11_Bieu mau danh muc du an thuoc CTMTQG nam 2008_Tong hop -Yte-Giao thong-Thuy loi-24-6" xfId="2008"/>
    <cellStyle name="T_DU AN TKQH VA CHUAN BI DAU TU NAM 2007 sua ngay 9-11_Bieu mau danh muc du an thuoc CTMTQG nam 2008_Tong hop -Yte-Giao thong-Thuy loi-24-6 2" xfId="2009"/>
    <cellStyle name="T_DU AN TKQH VA CHUAN BI DAU TU NAM 2007 sua ngay 9-11_Du an khoi cong moi nam 2010" xfId="2010"/>
    <cellStyle name="T_DU AN TKQH VA CHUAN BI DAU TU NAM 2007 sua ngay 9-11_Du an khoi cong moi nam 2010 2" xfId="2011"/>
    <cellStyle name="T_DU AN TKQH VA CHUAN BI DAU TU NAM 2007 sua ngay 9-11_Du an khoi cong moi nam 2010_bieu tong hop" xfId="2012"/>
    <cellStyle name="T_DU AN TKQH VA CHUAN BI DAU TU NAM 2007 sua ngay 9-11_Du an khoi cong moi nam 2010_bieu tong hop 2" xfId="2013"/>
    <cellStyle name="T_DU AN TKQH VA CHUAN BI DAU TU NAM 2007 sua ngay 9-11_Du an khoi cong moi nam 2010_Tong hop ra soat von ung 2011 -Chau" xfId="2014"/>
    <cellStyle name="T_DU AN TKQH VA CHUAN BI DAU TU NAM 2007 sua ngay 9-11_Du an khoi cong moi nam 2010_Tong hop ra soat von ung 2011 -Chau 2" xfId="2015"/>
    <cellStyle name="T_DU AN TKQH VA CHUAN BI DAU TU NAM 2007 sua ngay 9-11_Du an khoi cong moi nam 2010_Tong hop -Yte-Giao thong-Thuy loi-24-6" xfId="2016"/>
    <cellStyle name="T_DU AN TKQH VA CHUAN BI DAU TU NAM 2007 sua ngay 9-11_Du an khoi cong moi nam 2010_Tong hop -Yte-Giao thong-Thuy loi-24-6 2" xfId="2017"/>
    <cellStyle name="T_DU AN TKQH VA CHUAN BI DAU TU NAM 2007 sua ngay 9-11_Ket qua phan bo von nam 2008" xfId="2018"/>
    <cellStyle name="T_DU AN TKQH VA CHUAN BI DAU TU NAM 2007 sua ngay 9-11_Ket qua phan bo von nam 2008 2" xfId="2019"/>
    <cellStyle name="T_DU AN TKQH VA CHUAN BI DAU TU NAM 2007 sua ngay 9-11_KH XDCB_2008 lan 2 sua ngay 10-11" xfId="2020"/>
    <cellStyle name="T_DU AN TKQH VA CHUAN BI DAU TU NAM 2007 sua ngay 9-11_KH XDCB_2008 lan 2 sua ngay 10-11 2" xfId="2021"/>
    <cellStyle name="T_du toan dieu chinh  20-8-2006" xfId="2022"/>
    <cellStyle name="T_du toan dieu chinh  20-8-2006 2" xfId="2023"/>
    <cellStyle name="T_Du toan khao sat (bo sung 2009)" xfId="2024"/>
    <cellStyle name="T_Du toan khao sat (bo sung 2009) 2" xfId="2025"/>
    <cellStyle name="T_du toan lan 3" xfId="2026"/>
    <cellStyle name="T_du toan lan 3 2" xfId="2027"/>
    <cellStyle name="T_Ke hoach KTXH  nam 2009_PKT thang 11 nam 2008" xfId="2028"/>
    <cellStyle name="T_Ke hoach KTXH  nam 2009_PKT thang 11 nam 2008 2" xfId="2029"/>
    <cellStyle name="T_Ke hoach KTXH  nam 2009_PKT thang 11 nam 2008_bieu tong hop" xfId="2030"/>
    <cellStyle name="T_Ke hoach KTXH  nam 2009_PKT thang 11 nam 2008_bieu tong hop 2" xfId="2031"/>
    <cellStyle name="T_Ke hoach KTXH  nam 2009_PKT thang 11 nam 2008_Tong hop ra soat von ung 2011 -Chau" xfId="2032"/>
    <cellStyle name="T_Ke hoach KTXH  nam 2009_PKT thang 11 nam 2008_Tong hop ra soat von ung 2011 -Chau 2" xfId="2033"/>
    <cellStyle name="T_Ke hoach KTXH  nam 2009_PKT thang 11 nam 2008_Tong hop -Yte-Giao thong-Thuy loi-24-6" xfId="2034"/>
    <cellStyle name="T_Ke hoach KTXH  nam 2009_PKT thang 11 nam 2008_Tong hop -Yte-Giao thong-Thuy loi-24-6 2" xfId="2035"/>
    <cellStyle name="T_Ket qua dau thau" xfId="2036"/>
    <cellStyle name="T_Ket qua dau thau 2" xfId="2037"/>
    <cellStyle name="T_Ket qua dau thau_bieu tong hop" xfId="2038"/>
    <cellStyle name="T_Ket qua dau thau_bieu tong hop 2" xfId="2039"/>
    <cellStyle name="T_Ket qua dau thau_Tong hop ra soat von ung 2011 -Chau" xfId="2040"/>
    <cellStyle name="T_Ket qua dau thau_Tong hop ra soat von ung 2011 -Chau 2" xfId="2041"/>
    <cellStyle name="T_Ket qua dau thau_Tong hop -Yte-Giao thong-Thuy loi-24-6" xfId="2042"/>
    <cellStyle name="T_Ket qua dau thau_Tong hop -Yte-Giao thong-Thuy loi-24-6 2" xfId="2043"/>
    <cellStyle name="T_Ket qua phan bo von nam 2008" xfId="2044"/>
    <cellStyle name="T_Ket qua phan bo von nam 2008 2" xfId="2045"/>
    <cellStyle name="T_KH XDCB_2008 lan 2 sua ngay 10-11" xfId="2046"/>
    <cellStyle name="T_KH XDCB_2008 lan 2 sua ngay 10-11 2" xfId="2047"/>
    <cellStyle name="T_Khao satD1" xfId="2048"/>
    <cellStyle name="T_Khao satD1 2" xfId="2049"/>
    <cellStyle name="T_Khoi luong cac hang muc chi tiet-702" xfId="2050"/>
    <cellStyle name="T_Khoi luong cac hang muc chi tiet-702 2" xfId="2051"/>
    <cellStyle name="T_KL NT dap nen Dot 3" xfId="2052"/>
    <cellStyle name="T_KL NT Dot 3" xfId="2053"/>
    <cellStyle name="T_Kl VL ranh" xfId="2054"/>
    <cellStyle name="T_Kl VL ranh 2" xfId="2055"/>
    <cellStyle name="T_KLNMD1" xfId="2056"/>
    <cellStyle name="T_KLNMD1 2" xfId="2057"/>
    <cellStyle name="T_mau bieu doan giam sat 2010 (version 2)" xfId="2058"/>
    <cellStyle name="T_mau bieu doan giam sat 2010 (version 2) 2" xfId="2059"/>
    <cellStyle name="T_mau KL vach son" xfId="2060"/>
    <cellStyle name="T_mau KL vach son 2" xfId="2061"/>
    <cellStyle name="T_Me_Tri_6_07" xfId="2062"/>
    <cellStyle name="T_Me_Tri_6_07 2" xfId="2063"/>
    <cellStyle name="T_N2 thay dat (N1-1)" xfId="2064"/>
    <cellStyle name="T_N2 thay dat (N1-1) 2" xfId="2065"/>
    <cellStyle name="T_Phuong an can doi nam 2008" xfId="2066"/>
    <cellStyle name="T_Phuong an can doi nam 2008 2" xfId="2067"/>
    <cellStyle name="T_Phuong an can doi nam 2008_bieu tong hop" xfId="2068"/>
    <cellStyle name="T_Phuong an can doi nam 2008_bieu tong hop 2" xfId="2069"/>
    <cellStyle name="T_Phuong an can doi nam 2008_Tong hop ra soat von ung 2011 -Chau" xfId="2070"/>
    <cellStyle name="T_Phuong an can doi nam 2008_Tong hop ra soat von ung 2011 -Chau 2" xfId="2071"/>
    <cellStyle name="T_Phuong an can doi nam 2008_Tong hop -Yte-Giao thong-Thuy loi-24-6" xfId="2072"/>
    <cellStyle name="T_Phuong an can doi nam 2008_Tong hop -Yte-Giao thong-Thuy loi-24-6 2" xfId="2073"/>
    <cellStyle name="T_San sat hach moi" xfId="2074"/>
    <cellStyle name="T_San sat hach moi 2" xfId="2075"/>
    <cellStyle name="T_Seagame(BTL)" xfId="2076"/>
    <cellStyle name="T_So GTVT" xfId="2077"/>
    <cellStyle name="T_So GTVT 2" xfId="2078"/>
    <cellStyle name="T_So GTVT_bieu tong hop" xfId="2079"/>
    <cellStyle name="T_So GTVT_bieu tong hop 2" xfId="2080"/>
    <cellStyle name="T_So GTVT_Tong hop ra soat von ung 2011 -Chau" xfId="2081"/>
    <cellStyle name="T_So GTVT_Tong hop ra soat von ung 2011 -Chau 2" xfId="2082"/>
    <cellStyle name="T_So GTVT_Tong hop -Yte-Giao thong-Thuy loi-24-6" xfId="2083"/>
    <cellStyle name="T_So GTVT_Tong hop -Yte-Giao thong-Thuy loi-24-6 2" xfId="2084"/>
    <cellStyle name="T_SS BVTC cau va cong tuyen Le Chan" xfId="2085"/>
    <cellStyle name="T_SS BVTC cau va cong tuyen Le Chan 2" xfId="2086"/>
    <cellStyle name="T_Tay Bac 1" xfId="2087"/>
    <cellStyle name="T_Tay Bac 1 2" xfId="2088"/>
    <cellStyle name="T_Tay Bac 1_Bao cao kiem toan kh 2010" xfId="2089"/>
    <cellStyle name="T_Tay Bac 1_Bao cao kiem toan kh 2010 2" xfId="2090"/>
    <cellStyle name="T_Tay Bac 1_Book1" xfId="2091"/>
    <cellStyle name="T_Tay Bac 1_Book1 2" xfId="2092"/>
    <cellStyle name="T_Tay Bac 1_Ke hoach 2010 (theo doi)2" xfId="2093"/>
    <cellStyle name="T_Tay Bac 1_Ke hoach 2010 (theo doi)2 2" xfId="2094"/>
    <cellStyle name="T_Tay Bac 1_QD UBND tinh" xfId="2095"/>
    <cellStyle name="T_Tay Bac 1_QD UBND tinh 2" xfId="2096"/>
    <cellStyle name="T_Tay Bac 1_Worksheet in D: My Documents Luc Van ban xu ly Nam 2011 Bao cao ra soat tam ung TPCP" xfId="2097"/>
    <cellStyle name="T_Tay Bac 1_Worksheet in D: My Documents Luc Van ban xu ly Nam 2011 Bao cao ra soat tam ung TPCP 2" xfId="2098"/>
    <cellStyle name="T_TDT + duong(8-5-07)" xfId="2099"/>
    <cellStyle name="T_TDT + duong(8-5-07) 2" xfId="2100"/>
    <cellStyle name="T_tham_tra_du_toan" xfId="2101"/>
    <cellStyle name="T_tham_tra_du_toan 2" xfId="2102"/>
    <cellStyle name="T_Thiet bi" xfId="2103"/>
    <cellStyle name="T_Thiet bi 2" xfId="2104"/>
    <cellStyle name="T_THKL 1303" xfId="2105"/>
    <cellStyle name="T_THKL 1303 2" xfId="2106"/>
    <cellStyle name="T_Thong ke" xfId="2107"/>
    <cellStyle name="T_Thong ke 2" xfId="2108"/>
    <cellStyle name="T_Thong ke cong" xfId="2109"/>
    <cellStyle name="T_Thong ke cong 2" xfId="2110"/>
    <cellStyle name="T_thong ke giao dan sinh" xfId="2111"/>
    <cellStyle name="T_thong ke giao dan sinh 2" xfId="2112"/>
    <cellStyle name="T_tien2004" xfId="2113"/>
    <cellStyle name="T_tien2004 2" xfId="2114"/>
    <cellStyle name="T_TKE-ChoDon-sua" xfId="2115"/>
    <cellStyle name="T_TKE-ChoDon-sua 2" xfId="2116"/>
    <cellStyle name="T_Tong hop 3 tinh (11_5)-TTH-QN-QT" xfId="2117"/>
    <cellStyle name="T_Tong hop 3 tinh (11_5)-TTH-QN-QT 2" xfId="2118"/>
    <cellStyle name="T_Tong hop khoi luong Dot 3" xfId="2119"/>
    <cellStyle name="T_Tong hop khoi luong Dot 3 2" xfId="2120"/>
    <cellStyle name="T_Tong hop theo doi von TPCP" xfId="2121"/>
    <cellStyle name="T_Tong hop theo doi von TPCP 2" xfId="2122"/>
    <cellStyle name="T_Tong hop theo doi von TPCP_Bao cao kiem toan kh 2010" xfId="2123"/>
    <cellStyle name="T_Tong hop theo doi von TPCP_Bao cao kiem toan kh 2010 2" xfId="2124"/>
    <cellStyle name="T_Tong hop theo doi von TPCP_Ke hoach 2010 (theo doi)2" xfId="2125"/>
    <cellStyle name="T_Tong hop theo doi von TPCP_Ke hoach 2010 (theo doi)2 2" xfId="2126"/>
    <cellStyle name="T_Tong hop theo doi von TPCP_QD UBND tinh" xfId="2127"/>
    <cellStyle name="T_Tong hop theo doi von TPCP_QD UBND tinh 2" xfId="2128"/>
    <cellStyle name="T_Tong hop theo doi von TPCP_Worksheet in D: My Documents Luc Van ban xu ly Nam 2011 Bao cao ra soat tam ung TPCP" xfId="2129"/>
    <cellStyle name="T_Tong hop theo doi von TPCP_Worksheet in D: My Documents Luc Van ban xu ly Nam 2011 Bao cao ra soat tam ung TPCP 2" xfId="2130"/>
    <cellStyle name="T_VBPL kiểm toán Đầu tư XDCB 2010" xfId="2131"/>
    <cellStyle name="T_VBPL kiểm toán Đầu tư XDCB 2010 2" xfId="2132"/>
    <cellStyle name="T_Worksheet in D: ... Hoan thien 5goi theo KL cu 28-06 4.Cong 5goi Coc 33-Km1+490.13 Cong coc 33-km1+490.13" xfId="2133"/>
    <cellStyle name="T_Worksheet in D: ... Hoan thien 5goi theo KL cu 28-06 4.Cong 5goi Coc 33-Km1+490.13 Cong coc 33-km1+490.13 2" xfId="2134"/>
    <cellStyle name="T_ÿÿÿÿÿ" xfId="2135"/>
    <cellStyle name="T_ÿÿÿÿÿ 2" xfId="2136"/>
    <cellStyle name="Text" xfId="2137"/>
    <cellStyle name="Text Indent A" xfId="2138"/>
    <cellStyle name="Text Indent B" xfId="2139"/>
    <cellStyle name="Text Indent C" xfId="2140"/>
    <cellStyle name="Text_Bao cao doan cong tac cua Bo thang 4-2010" xfId="2141"/>
    <cellStyle name="th" xfId="2142"/>
    <cellStyle name="th 2" xfId="2143"/>
    <cellStyle name="than" xfId="2144"/>
    <cellStyle name="thanh" xfId="2145"/>
    <cellStyle name="þ_x001d_ð¤_x000c_¯þ_x0014__x000d_¨þU_x0001_À_x0004_ _x0015__x000f__x0001__x0001_" xfId="2146"/>
    <cellStyle name="þ_x001d_ð·_x000c_æþ'_x000d_ßþU_x0001_Ø_x0005_ü_x0014__x0007__x0001__x0001_" xfId="2147"/>
    <cellStyle name="þ_x001d_ðÇ%Uý—&amp;Hý9_x0008_Ÿ s_x000a__x0007__x0001__x0001_" xfId="2148"/>
    <cellStyle name="þ_x001d_ðK_x000c_Fý_x001b__x000d_9ýU_x0001_Ð_x0008_¦)_x0007__x0001__x0001_" xfId="2149"/>
    <cellStyle name="thuong-10" xfId="2150"/>
    <cellStyle name="thuong-11" xfId="2151"/>
    <cellStyle name="Thuyet minh" xfId="2152"/>
    <cellStyle name="Tien1" xfId="2153"/>
    <cellStyle name="Tiêu đề" xfId="2154"/>
    <cellStyle name="Times New Roman" xfId="2155"/>
    <cellStyle name="Tính toán" xfId="2156"/>
    <cellStyle name="Tính toán 2" xfId="2157"/>
    <cellStyle name="tit1" xfId="2158"/>
    <cellStyle name="tit2" xfId="2159"/>
    <cellStyle name="tit2 2" xfId="2160"/>
    <cellStyle name="tit3" xfId="2161"/>
    <cellStyle name="tit4" xfId="2162"/>
    <cellStyle name="Title 2" xfId="2163"/>
    <cellStyle name="Title 3" xfId="2164"/>
    <cellStyle name="Tổng" xfId="2165"/>
    <cellStyle name="Tổng 2" xfId="2166"/>
    <cellStyle name="Tongcong" xfId="2167"/>
    <cellStyle name="Tongcong 2" xfId="2168"/>
    <cellStyle name="Tốt" xfId="2169"/>
    <cellStyle name="Total 2" xfId="2170"/>
    <cellStyle name="Total 3" xfId="2171"/>
    <cellStyle name="Total 3 2" xfId="2172"/>
    <cellStyle name="Total 4" xfId="2173"/>
    <cellStyle name="trang" xfId="2174"/>
    <cellStyle name="Trung tính" xfId="2175"/>
    <cellStyle name="tt1" xfId="2176"/>
    <cellStyle name="Tuan" xfId="2177"/>
    <cellStyle name="Tusental (0)_pldt" xfId="2178"/>
    <cellStyle name="Tusental_pldt" xfId="2179"/>
    <cellStyle name="u" xfId="2180"/>
    <cellStyle name="ux_3_¼­¿ï-¾È»ê" xfId="2181"/>
    <cellStyle name="Valuta (0)_CALPREZZ" xfId="2182"/>
    <cellStyle name="Valuta_ PESO ELETTR." xfId="2183"/>
    <cellStyle name="Văn bản Cảnh báo" xfId="2184"/>
    <cellStyle name="Văn bản Giải thích" xfId="2185"/>
    <cellStyle name="VANG1" xfId="2186"/>
    <cellStyle name="viet" xfId="2187"/>
    <cellStyle name="viet2" xfId="2188"/>
    <cellStyle name="viet2 2" xfId="2189"/>
    <cellStyle name="Vietnam 1" xfId="2190"/>
    <cellStyle name="VN new romanNormal" xfId="2191"/>
    <cellStyle name="VN new romanNormal 2" xfId="2192"/>
    <cellStyle name="vn time 10" xfId="2193"/>
    <cellStyle name="Vn Time 13" xfId="2194"/>
    <cellStyle name="Vn Time 14" xfId="2195"/>
    <cellStyle name="VN time new roman" xfId="2196"/>
    <cellStyle name="VN time new roman 2" xfId="2197"/>
    <cellStyle name="vn_time" xfId="2198"/>
    <cellStyle name="vnbo" xfId="2199"/>
    <cellStyle name="vnbo 2" xfId="2200"/>
    <cellStyle name="vnhead1" xfId="2201"/>
    <cellStyle name="vnhead1 2" xfId="2202"/>
    <cellStyle name="vnhead2" xfId="2203"/>
    <cellStyle name="vnhead2 2" xfId="2204"/>
    <cellStyle name="vnhead3" xfId="2205"/>
    <cellStyle name="vnhead3 2" xfId="2206"/>
    <cellStyle name="vnhead4" xfId="2207"/>
    <cellStyle name="vntxt1" xfId="2208"/>
    <cellStyle name="vntxt2" xfId="2209"/>
    <cellStyle name="W?hrung [0]_35ERI8T2gbIEMixb4v26icuOo" xfId="2210"/>
    <cellStyle name="W?hrung_35ERI8T2gbIEMixb4v26icuOo" xfId="2211"/>
    <cellStyle name="Währung [0]_68574_Materialbedarfsliste" xfId="2212"/>
    <cellStyle name="Währung_68574_Materialbedarfsliste" xfId="2213"/>
    <cellStyle name="Walutowy [0]_Invoices2001Slovakia" xfId="2214"/>
    <cellStyle name="Walutowy_Invoices2001Slovakia" xfId="2215"/>
    <cellStyle name="Warning Text 2" xfId="2216"/>
    <cellStyle name="Warning Text 3" xfId="2217"/>
    <cellStyle name="wrap" xfId="2218"/>
    <cellStyle name="Wไhrung [0]_35ERI8T2gbIEMixb4v26icuOo" xfId="2219"/>
    <cellStyle name="Wไhrung_35ERI8T2gbIEMixb4v26icuOo" xfId="2220"/>
    <cellStyle name="Xấu" xfId="2221"/>
    <cellStyle name="xuan" xfId="2222"/>
    <cellStyle name="y" xfId="2223"/>
    <cellStyle name="Ý kh¸c_B¶ng 1 (2)" xfId="2224"/>
    <cellStyle name="เครื่องหมายสกุลเงิน [0]_FTC_OFFER" xfId="2225"/>
    <cellStyle name="เครื่องหมายสกุลเงิน_FTC_OFFER" xfId="2226"/>
    <cellStyle name="ปกติ_FTC_OFFER" xfId="2227"/>
    <cellStyle name=" [0.00]_ Att. 1- Cover" xfId="2228"/>
    <cellStyle name="_ Att. 1- Cover" xfId="2229"/>
    <cellStyle name="?_ Att. 1- Cover" xfId="2230"/>
    <cellStyle name="똿뗦먛귟 [0.00]_PRODUCT DETAIL Q1" xfId="2231"/>
    <cellStyle name="똿뗦먛귟_PRODUCT DETAIL Q1" xfId="2232"/>
    <cellStyle name="믅됞 [0.00]_PRODUCT DETAIL Q1" xfId="2233"/>
    <cellStyle name="믅됞_PRODUCT DETAIL Q1" xfId="2234"/>
    <cellStyle name="백분율_††††† " xfId="2235"/>
    <cellStyle name="뷭?_BOOKSHIP" xfId="2236"/>
    <cellStyle name="안건회계법인" xfId="2237"/>
    <cellStyle name="콤마 [ - 유형1" xfId="2238"/>
    <cellStyle name="콤마 [ - 유형2" xfId="2239"/>
    <cellStyle name="콤마 [ - 유형3" xfId="2240"/>
    <cellStyle name="콤마 [ - 유형4" xfId="2241"/>
    <cellStyle name="콤마 [ - 유형5" xfId="2242"/>
    <cellStyle name="콤마 [ - 유형6" xfId="2243"/>
    <cellStyle name="콤마 [ - 유형7" xfId="2244"/>
    <cellStyle name="콤마 [ - 유형8" xfId="2245"/>
    <cellStyle name="콤마 [0]_ 비목별 월별기술 " xfId="2246"/>
    <cellStyle name="콤마_ 비목별 월별기술 " xfId="2247"/>
    <cellStyle name="통화 [0]_††††† " xfId="2248"/>
    <cellStyle name="통화_††††† " xfId="2249"/>
    <cellStyle name="표준_ 97년 경영분석(안)" xfId="2250"/>
    <cellStyle name="표줠_Sheet1_1_총괄표 (수출입) (2)" xfId="2251"/>
    <cellStyle name="一般_00Q3902REV.1" xfId="2252"/>
    <cellStyle name="千分位[0]_00Q3902REV.1" xfId="2253"/>
    <cellStyle name="千分位_00Q3902REV.1" xfId="2254"/>
    <cellStyle name="桁区切り [0.00]_BE-BQ" xfId="2255"/>
    <cellStyle name="桁区切り_BE-BQ" xfId="2256"/>
    <cellStyle name="標準_(A1)BOQ " xfId="2257"/>
    <cellStyle name="貨幣 [0]_00Q3902REV.1" xfId="2258"/>
    <cellStyle name="貨幣[0]_BRE" xfId="2259"/>
    <cellStyle name="貨幣_00Q3902REV.1" xfId="2260"/>
    <cellStyle name="通貨 [0.00]_BE-BQ" xfId="2261"/>
    <cellStyle name="通貨_BE-BQ" xfId="22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H&#7840;NH\NG&#194;N%20S&#193;CH%20HUY&#7878;N%20N&#258;M%202023\QUY&#7870;T%20TO&#193;N\Quy&#7871;t%20to&#225;n\Nga\0.Hanh-Nga%20Bieu%20QT%202022%20ND%2031%20K&#232;m%20theo%20TTR-UBND%20l&#224;m%20&#273;&#7891;ng%20th&#7901;i%20l&#250;c%20l&#7853;p%20bi&#7875;u%20QT-%20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H&#7840;NH\3.%20NG&#194;N%20S&#193;CH%20HUY&#7878;N%20N&#258;M%202021\B&#193;O%20C&#193;O%20TH&#193;NG\BC%20h&#7885;p%20H&#272;ND%206%20th&#225;ng\0.Hanh-Nga%20QT%20th&#244;ng%20t&#432;%2034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H&#7840;NH\NG&#194;N%20S&#193;CH%20HUY&#7878;N%20N&#258;M%202023\QUY&#7870;T%20TO&#193;N\Quy&#7871;t%20to&#225;n\Th&#249;y\thuy%20-Bieu%20QT%202021%20ND%2031%20K&#232;m%20theo%20TTR-UBND%20l&#224;m%20&#273;&#7891;ng%20th&#7901;i%20l&#250;c%20l&#7853;p%20bi&#7875;u%20QT-%20ch&#237;nh%20th&#7913;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ANH\Desktop\thuy-Nga%20Bieu%20QT%202020%20ND%2031%20K&#232;m%20theo%20TTR-UBND%20l&#224;m%20&#273;&#7891;ng%20th&#7901;i%20l&#250;c%20l&#7853;p%20bi&#7875;u%20Q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h&#7855;ng\lam%20viec\NG&#194;N%20S&#193;CH%20X&#195;\N&#258;M%202022\DT%202022%20CH&#205;NH%20TH&#7912;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ội địa"/>
      <sheetName val="Bieu 48 H"/>
      <sheetName val="Bieu 50"/>
      <sheetName val="Bieu 51H-Nga"/>
      <sheetName val="bieu 52H- Nga"/>
      <sheetName val="bieu 53-H Nga"/>
      <sheetName val="Bieu 54-Hạnh -Nga"/>
      <sheetName val="Bieu 58- Thùy"/>
      <sheetName val="Bieu 59-Thùy"/>
      <sheetName val="Bieu 61-Nga"/>
      <sheetName val="Sheet1"/>
    </sheetNames>
    <sheetDataSet>
      <sheetData sheetId="0" refreshError="1"/>
      <sheetData sheetId="1">
        <row r="23">
          <cell r="D23">
            <v>24206.400000000001</v>
          </cell>
          <cell r="E23">
            <v>28109.235000000001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luc1"/>
      <sheetName val="Bìa"/>
      <sheetName val="60-H"/>
      <sheetName val="61-H"/>
      <sheetName val="62-H-N"/>
      <sheetName val="63-PMQLNS"/>
      <sheetName val="64-PMQLNS"/>
      <sheetName val="65-N"/>
      <sheetName val="66-H"/>
      <sheetName val="67-H-T"/>
      <sheetName val="68-H-T"/>
      <sheetName val="69-H"/>
      <sheetName val="70-H-T"/>
      <sheetName val="bIỂU 63-NĐ 31H-T"/>
      <sheetName val="BIỂU 64-NĐ 31"/>
      <sheetName val="59"/>
      <sheetName val="58"/>
      <sheetName val="Sheet1"/>
    </sheetNames>
    <sheetDataSet>
      <sheetData sheetId="0" refreshError="1"/>
      <sheetData sheetId="1" refreshError="1"/>
      <sheetData sheetId="2" refreshError="1"/>
      <sheetData sheetId="3" refreshError="1"/>
      <sheetData sheetId="4" refreshError="1">
        <row r="24">
          <cell r="M24">
            <v>3046112000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ội địa"/>
      <sheetName val="Bieu 48 H"/>
      <sheetName val="Bieu 50"/>
      <sheetName val="Bieu 51H-Nga"/>
      <sheetName val="bieu 52H- Nga"/>
      <sheetName val="bieu 53-H Nga"/>
      <sheetName val="Bieu 54-Hạnh -Nga"/>
      <sheetName val="Bieu 58- Thùy"/>
      <sheetName val="Bieu 59-Thùy"/>
      <sheetName val="Bieu 61-Nga"/>
      <sheetName val="Sheet1"/>
    </sheetNames>
    <sheetDataSet>
      <sheetData sheetId="0" refreshError="1"/>
      <sheetData sheetId="1" refreshError="1"/>
      <sheetData sheetId="2" refreshError="1"/>
      <sheetData sheetId="3" refreshError="1"/>
      <sheetData sheetId="4" refreshError="1"/>
      <sheetData sheetId="5" refreshError="1">
        <row r="3">
          <cell r="A3" t="str">
            <v>(Kèm theo Nghi quyết số:       /NQ-HĐND, ngày        /tháng        năm 2022 của HĐND huyện Đăk Tô)</v>
          </cell>
        </row>
      </sheetData>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ội địa"/>
      <sheetName val="Bieu 48 H"/>
      <sheetName val="Bieu 50"/>
      <sheetName val="Bieu 51H-Nga"/>
      <sheetName val="bieu 52H- Nga"/>
      <sheetName val="bieu 53-H Nga"/>
      <sheetName val="Bieu 54-Hạnh -Nga"/>
      <sheetName val="Bieu 58- Thùy"/>
      <sheetName val="Bieu 59-Thùy"/>
      <sheetName val="Bieu 61-Nga"/>
      <sheetName val="Sheet1"/>
    </sheetNames>
    <sheetDataSet>
      <sheetData sheetId="0"/>
      <sheetData sheetId="1"/>
      <sheetData sheetId="2"/>
      <sheetData sheetId="3"/>
      <sheetData sheetId="4"/>
      <sheetData sheetId="5"/>
      <sheetData sheetId="6">
        <row r="2">
          <cell r="A2" t="str">
            <v>(Kèm theo Tờ trình số:       /TTr-UBND, ngày        /tháng        năm 2021 của UBND huyện Đăk Tô)</v>
          </cell>
        </row>
        <row r="3">
          <cell r="A3" t="str">
            <v>(Kèm theo Nghi quyết số:       /NQ-HĐND, ngày        /tháng        năm 2021 của HĐND huyện Đăk Tô)</v>
          </cell>
        </row>
      </sheetData>
      <sheetData sheetId="7">
        <row r="3">
          <cell r="A3" t="str">
            <v>(Kèm theo Tờ trình số:       /TTr-UBND, ngày        /tháng        năm 2021 của UBND huyện Đăk Tô)</v>
          </cell>
        </row>
        <row r="4">
          <cell r="A4" t="str">
            <v>(Kèm theo Nghi quyết số:       /NQ-HĐND, ngày        /tháng        năm 2021 của HĐND huyện Đăk Tô)</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yết minh"/>
      <sheetName val="Chi tiết 9 xã"/>
      <sheetName val="1tr5 kp 5 đoàn thể"/>
      <sheetName val="HL DQTV"/>
      <sheetName val="BHYT"/>
      <sheetName val="Sn GD"/>
      <sheetName val="Các đại hội"/>
      <sheetName val="LNCT"/>
      <sheetName val="Tổ hòa giải"/>
      <sheetName val="kp ban tư pháp"/>
      <sheetName val="20tr thôn"/>
      <sheetName val="Đầu mối"/>
      <sheetName val="SN môi trường"/>
      <sheetName val="1 cửa"/>
      <sheetName val="Trực trụ sở"/>
      <sheetName val="Công tác XH"/>
      <sheetName val="Phụ cấp DQTV"/>
      <sheetName val="Phụ cấp Thôn đội trưởng"/>
      <sheetName val="KP 99"/>
      <sheetName val="Trang phục"/>
      <sheetName val="Mừng thọ"/>
      <sheetName val="Lương"/>
      <sheetName val="Gia đình văn hóa"/>
      <sheetName val="Biểu TH"/>
      <sheetName val="Thu"/>
      <sheetName val="chi chi tiết 2022 "/>
      <sheetName val="Thị trấn"/>
      <sheetName val="Diên bình"/>
      <sheetName val="Pô kO"/>
      <sheetName val="Tân Cảnh"/>
      <sheetName val="Kon Đào"/>
      <sheetName val="Ngọc Tụ"/>
      <sheetName val="Đăk Rơ Nga"/>
      <sheetName val="Đăk Trăm"/>
      <sheetName val="Văn Lem"/>
      <sheetName val="trừ tiết kiệm"/>
      <sheetName val="DT chi thị trấn"/>
      <sheetName val="DT thu thị trấn"/>
      <sheetName val="DT chi DB"/>
      <sheetName val="DT thu DB"/>
      <sheetName val="DT chi PK"/>
      <sheetName val="DT thu PK"/>
      <sheetName val="DT chi TC"/>
      <sheetName val="DT thu TC"/>
      <sheetName val="DT chi KĐ"/>
      <sheetName val="DT thu KĐ"/>
      <sheetName val="DT chi NT"/>
      <sheetName val="DT thu NT"/>
      <sheetName val="DT chi ĐRN"/>
      <sheetName val="DT thu ĐRN"/>
      <sheetName val="DT chi ĐT"/>
      <sheetName val="DT thu ĐT"/>
      <sheetName val="DT chi VL"/>
      <sheetName val="DT thu V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04">
          <cell r="F104">
            <v>166.65026374979999</v>
          </cell>
          <cell r="G104">
            <v>92.369258531909978</v>
          </cell>
          <cell r="H104">
            <v>94.683282615037498</v>
          </cell>
          <cell r="I104">
            <v>92.653513207275012</v>
          </cell>
          <cell r="J104">
            <v>86.514141966749975</v>
          </cell>
          <cell r="K104">
            <v>89.838956934750001</v>
          </cell>
          <cell r="L104">
            <v>89.499359515349994</v>
          </cell>
          <cell r="M104">
            <v>89.471893202024987</v>
          </cell>
          <cell r="N104">
            <v>84.924208650749989</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39"/>
  <sheetViews>
    <sheetView workbookViewId="0">
      <selection activeCell="C19" sqref="C19"/>
    </sheetView>
  </sheetViews>
  <sheetFormatPr defaultColWidth="9.140625" defaultRowHeight="15.75"/>
  <cols>
    <col min="1" max="3" width="9.140625" style="5"/>
    <col min="4" max="4" width="16.7109375" style="5" customWidth="1"/>
    <col min="5" max="6" width="15.7109375" style="5" customWidth="1"/>
    <col min="7" max="7" width="20.85546875" style="5" hidden="1" customWidth="1"/>
    <col min="8" max="9" width="20.5703125" style="5" hidden="1" customWidth="1"/>
    <col min="10" max="10" width="20.5703125" style="5" customWidth="1"/>
    <col min="11" max="11" width="9.140625" style="5"/>
    <col min="12" max="12" width="16.42578125" style="5" customWidth="1"/>
    <col min="13" max="13" width="24.28515625" style="5" customWidth="1"/>
    <col min="14" max="14" width="17.5703125" style="5" customWidth="1"/>
    <col min="15" max="16384" width="9.140625" style="5"/>
  </cols>
  <sheetData>
    <row r="3" spans="3:10" ht="49.5" customHeight="1">
      <c r="C3" s="1" t="s">
        <v>14</v>
      </c>
      <c r="D3" s="1" t="s">
        <v>0</v>
      </c>
      <c r="E3" s="2" t="s">
        <v>6</v>
      </c>
      <c r="F3" s="2" t="s">
        <v>13</v>
      </c>
      <c r="G3" s="3" t="s">
        <v>1</v>
      </c>
      <c r="H3" s="3" t="s">
        <v>5</v>
      </c>
      <c r="I3" s="4"/>
    </row>
    <row r="4" spans="3:10" ht="18" customHeight="1">
      <c r="C4" s="6">
        <v>2011</v>
      </c>
      <c r="D4" s="7">
        <v>1127</v>
      </c>
      <c r="E4" s="7"/>
      <c r="F4" s="483">
        <f>(E5+E6+E7+E8)/4</f>
        <v>10.717123307400957</v>
      </c>
      <c r="G4" s="3"/>
      <c r="H4" s="3"/>
      <c r="I4" s="4"/>
    </row>
    <row r="5" spans="3:10" ht="18" customHeight="1">
      <c r="C5" s="6">
        <v>2012</v>
      </c>
      <c r="D5" s="7">
        <v>1427</v>
      </c>
      <c r="E5" s="8">
        <f>(D5-D4)/D4*100</f>
        <v>26.619343389529725</v>
      </c>
      <c r="F5" s="484"/>
      <c r="G5" s="3"/>
      <c r="H5" s="3"/>
      <c r="I5" s="4"/>
    </row>
    <row r="6" spans="3:10" ht="18" customHeight="1">
      <c r="C6" s="6">
        <v>2013</v>
      </c>
      <c r="D6" s="7">
        <v>1448</v>
      </c>
      <c r="E6" s="8">
        <f t="shared" ref="E6:E7" si="0">(D6-D5)/D5*100</f>
        <v>1.4716187806587244</v>
      </c>
      <c r="F6" s="484"/>
      <c r="G6" s="3"/>
      <c r="H6" s="3"/>
      <c r="I6" s="4"/>
    </row>
    <row r="7" spans="3:10" ht="18" customHeight="1">
      <c r="C7" s="6">
        <v>2014</v>
      </c>
      <c r="D7" s="7">
        <v>1733</v>
      </c>
      <c r="E7" s="8">
        <f t="shared" si="0"/>
        <v>19.682320441988953</v>
      </c>
      <c r="F7" s="484"/>
      <c r="G7" s="3"/>
      <c r="H7" s="3"/>
      <c r="I7" s="4"/>
    </row>
    <row r="8" spans="3:10" ht="18" customHeight="1">
      <c r="C8" s="6">
        <v>2015</v>
      </c>
      <c r="D8" s="7">
        <v>1648</v>
      </c>
      <c r="E8" s="8">
        <f>(D8-D7)/D7*100</f>
        <v>-4.904789382573572</v>
      </c>
      <c r="F8" s="484"/>
      <c r="G8" s="3"/>
      <c r="H8" s="3"/>
      <c r="I8" s="4"/>
    </row>
    <row r="9" spans="3:10" ht="18" customHeight="1">
      <c r="C9" s="488" t="s">
        <v>15</v>
      </c>
      <c r="D9" s="489"/>
      <c r="E9" s="490"/>
      <c r="F9" s="485">
        <v>14</v>
      </c>
      <c r="G9" s="3"/>
      <c r="H9" s="3"/>
      <c r="I9" s="4"/>
    </row>
    <row r="10" spans="3:10" ht="3" customHeight="1">
      <c r="C10" s="491"/>
      <c r="D10" s="492"/>
      <c r="E10" s="493"/>
      <c r="F10" s="486"/>
      <c r="G10" s="3"/>
      <c r="H10" s="3"/>
      <c r="I10" s="4"/>
    </row>
    <row r="11" spans="3:10" ht="18" hidden="1" customHeight="1">
      <c r="C11" s="491"/>
      <c r="D11" s="492"/>
      <c r="E11" s="493"/>
      <c r="F11" s="486"/>
      <c r="G11" s="3"/>
      <c r="H11" s="3"/>
      <c r="I11" s="4"/>
    </row>
    <row r="12" spans="3:10" ht="18" hidden="1" customHeight="1">
      <c r="C12" s="491"/>
      <c r="D12" s="492"/>
      <c r="E12" s="493"/>
      <c r="F12" s="486"/>
      <c r="G12" s="3"/>
      <c r="H12" s="3"/>
      <c r="I12" s="4"/>
    </row>
    <row r="13" spans="3:10" ht="18" hidden="1" customHeight="1">
      <c r="C13" s="494"/>
      <c r="D13" s="495"/>
      <c r="E13" s="496"/>
      <c r="F13" s="487"/>
      <c r="G13" s="3"/>
      <c r="H13" s="3"/>
      <c r="I13" s="4"/>
    </row>
    <row r="14" spans="3:10">
      <c r="C14" s="6">
        <v>2021</v>
      </c>
      <c r="D14" s="7">
        <v>2670</v>
      </c>
      <c r="E14" s="8"/>
      <c r="F14" s="497">
        <f>SUM(E15:E18)/4</f>
        <v>14.788894279841934</v>
      </c>
      <c r="G14" s="9" t="e">
        <f>#REF!/#REF!*100</f>
        <v>#REF!</v>
      </c>
      <c r="H14" s="9"/>
      <c r="I14" s="10"/>
    </row>
    <row r="15" spans="3:10">
      <c r="C15" s="6">
        <v>2022</v>
      </c>
      <c r="D15" s="7">
        <v>2920</v>
      </c>
      <c r="E15" s="9">
        <f>(D15-D14)/D14*100</f>
        <v>9.3632958801498134</v>
      </c>
      <c r="F15" s="498"/>
      <c r="G15" s="9" t="e">
        <f>#REF!/#REF!*100</f>
        <v>#REF!</v>
      </c>
      <c r="H15" s="9" t="e">
        <f>G15-G14</f>
        <v>#REF!</v>
      </c>
      <c r="I15" s="10"/>
      <c r="J15" s="11"/>
    </row>
    <row r="16" spans="3:10">
      <c r="C16" s="6">
        <v>2023</v>
      </c>
      <c r="D16" s="7">
        <v>3335</v>
      </c>
      <c r="E16" s="9">
        <f t="shared" ref="E16:E17" si="1">(D16-D15)/D15*100</f>
        <v>14.212328767123289</v>
      </c>
      <c r="F16" s="498"/>
      <c r="G16" s="9" t="e">
        <f>#REF!/#REF!*100</f>
        <v>#REF!</v>
      </c>
      <c r="H16" s="9" t="e">
        <f t="shared" ref="H16:H18" si="2">G16-G15</f>
        <v>#REF!</v>
      </c>
      <c r="I16" s="10" t="e">
        <f>SUM(H15:H18)/4</f>
        <v>#REF!</v>
      </c>
    </row>
    <row r="17" spans="3:9">
      <c r="C17" s="6">
        <v>2024</v>
      </c>
      <c r="D17" s="7">
        <v>3774</v>
      </c>
      <c r="E17" s="9">
        <f t="shared" si="1"/>
        <v>13.163418290854572</v>
      </c>
      <c r="F17" s="498"/>
      <c r="G17" s="9" t="e">
        <f>#REF!/#REF!*100</f>
        <v>#REF!</v>
      </c>
      <c r="H17" s="9" t="e">
        <f t="shared" si="2"/>
        <v>#REF!</v>
      </c>
      <c r="I17" s="10"/>
    </row>
    <row r="18" spans="3:9">
      <c r="C18" s="6">
        <v>2025</v>
      </c>
      <c r="D18" s="7">
        <v>4620</v>
      </c>
      <c r="E18" s="9">
        <f>(D18-D17)/D17*100</f>
        <v>22.416534181240063</v>
      </c>
      <c r="F18" s="499"/>
      <c r="G18" s="9" t="e">
        <f>#REF!/#REF!*100</f>
        <v>#REF!</v>
      </c>
      <c r="H18" s="9" t="e">
        <f t="shared" si="2"/>
        <v>#REF!</v>
      </c>
      <c r="I18" s="10"/>
    </row>
    <row r="19" spans="3:9">
      <c r="C19" s="10"/>
      <c r="D19" s="11"/>
    </row>
    <row r="20" spans="3:9">
      <c r="C20" s="10"/>
    </row>
    <row r="21" spans="3:9" ht="63">
      <c r="C21" s="10"/>
      <c r="D21" s="12" t="s">
        <v>3</v>
      </c>
      <c r="E21" s="12" t="s">
        <v>7</v>
      </c>
      <c r="F21" s="13" t="s">
        <v>8</v>
      </c>
    </row>
    <row r="22" spans="3:9">
      <c r="C22" s="10"/>
      <c r="D22" s="1" t="s">
        <v>2</v>
      </c>
      <c r="E22" s="7">
        <v>14</v>
      </c>
      <c r="F22" s="14"/>
    </row>
    <row r="23" spans="3:9">
      <c r="C23" s="10"/>
      <c r="D23" s="1" t="s">
        <v>4</v>
      </c>
      <c r="E23" s="7">
        <v>14.8</v>
      </c>
      <c r="F23" s="14">
        <f>E23-E22</f>
        <v>0.80000000000000071</v>
      </c>
    </row>
    <row r="24" spans="3:9">
      <c r="C24" s="10"/>
      <c r="D24" s="1" t="s">
        <v>9</v>
      </c>
      <c r="E24" s="8">
        <f>E23+$F$23</f>
        <v>15.600000000000001</v>
      </c>
      <c r="F24" s="14"/>
    </row>
    <row r="25" spans="3:9">
      <c r="C25" s="10"/>
      <c r="D25" s="1" t="s">
        <v>10</v>
      </c>
      <c r="E25" s="8">
        <f>E24+$F$23</f>
        <v>16.400000000000002</v>
      </c>
      <c r="F25" s="14"/>
    </row>
    <row r="26" spans="3:9">
      <c r="C26" s="10"/>
      <c r="D26" s="1" t="s">
        <v>11</v>
      </c>
      <c r="E26" s="8">
        <f>E25+$F$23</f>
        <v>17.200000000000003</v>
      </c>
      <c r="F26" s="14"/>
    </row>
    <row r="27" spans="3:9">
      <c r="C27" s="10"/>
      <c r="D27" s="1" t="s">
        <v>12</v>
      </c>
      <c r="E27" s="8">
        <f>E26+$F$23</f>
        <v>18.000000000000004</v>
      </c>
      <c r="F27" s="14"/>
    </row>
    <row r="28" spans="3:9">
      <c r="C28" s="10"/>
    </row>
    <row r="29" spans="3:9">
      <c r="C29" s="10"/>
    </row>
    <row r="30" spans="3:9">
      <c r="C30" s="10"/>
    </row>
    <row r="31" spans="3:9">
      <c r="C31" s="10"/>
    </row>
    <row r="32" spans="3:9">
      <c r="C32" s="10"/>
    </row>
    <row r="33" spans="3:10">
      <c r="C33" s="10"/>
    </row>
    <row r="34" spans="3:10">
      <c r="C34" s="10"/>
    </row>
    <row r="35" spans="3:10">
      <c r="C35" s="10"/>
    </row>
    <row r="36" spans="3:10">
      <c r="C36" s="10"/>
    </row>
    <row r="37" spans="3:10">
      <c r="C37" s="10"/>
    </row>
    <row r="38" spans="3:10">
      <c r="C38" s="10"/>
    </row>
    <row r="39" spans="3:10">
      <c r="J39" s="10"/>
    </row>
  </sheetData>
  <mergeCells count="4">
    <mergeCell ref="F4:F8"/>
    <mergeCell ref="F9:F13"/>
    <mergeCell ref="C9:E13"/>
    <mergeCell ref="F14:F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4"/>
  <sheetViews>
    <sheetView zoomScale="80" zoomScaleNormal="80" workbookViewId="0">
      <selection activeCell="K10" sqref="K10"/>
    </sheetView>
  </sheetViews>
  <sheetFormatPr defaultColWidth="9.140625" defaultRowHeight="15"/>
  <cols>
    <col min="1" max="1" width="5.7109375" style="23" customWidth="1"/>
    <col min="2" max="2" width="23.42578125" style="23" customWidth="1"/>
    <col min="3" max="11" width="10.7109375" style="23" customWidth="1"/>
    <col min="12" max="20" width="9.140625" style="23"/>
    <col min="21" max="21" width="10.28515625" style="23" customWidth="1"/>
    <col min="22" max="22" width="9.140625" style="23"/>
    <col min="23" max="25" width="11" style="23" customWidth="1"/>
    <col min="26" max="16384" width="9.140625" style="23"/>
  </cols>
  <sheetData>
    <row r="1" spans="1:60" ht="15" customHeight="1">
      <c r="A1" s="566"/>
      <c r="B1" s="566"/>
      <c r="J1" s="558"/>
      <c r="K1" s="558"/>
      <c r="L1" s="558"/>
      <c r="X1" s="558"/>
      <c r="Y1" s="558"/>
      <c r="Z1" s="558"/>
    </row>
    <row r="2" spans="1:60">
      <c r="A2" s="30"/>
    </row>
    <row r="3" spans="1:60" ht="26.25" customHeight="1">
      <c r="A3" s="567" t="s">
        <v>549</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row>
    <row r="4" spans="1:60" ht="26.25" customHeight="1">
      <c r="A4" s="568" t="s">
        <v>65</v>
      </c>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row>
    <row r="5" spans="1:60" ht="15" hidden="1" customHeight="1"/>
    <row r="6" spans="1:60" s="87" customFormat="1" ht="15" customHeight="1">
      <c r="A6" s="572" t="s">
        <v>16</v>
      </c>
      <c r="B6" s="572" t="s">
        <v>68</v>
      </c>
      <c r="C6" s="569" t="s">
        <v>399</v>
      </c>
      <c r="D6" s="570"/>
      <c r="E6" s="571"/>
      <c r="F6" s="569" t="s">
        <v>19</v>
      </c>
      <c r="G6" s="570"/>
      <c r="H6" s="571"/>
      <c r="I6" s="392"/>
      <c r="J6" s="392"/>
      <c r="K6" s="392"/>
      <c r="L6" s="392"/>
      <c r="M6" s="392"/>
      <c r="N6" s="392"/>
      <c r="O6" s="392"/>
      <c r="P6" s="570"/>
      <c r="Q6" s="570"/>
      <c r="R6" s="570"/>
      <c r="S6" s="570"/>
      <c r="T6" s="570"/>
      <c r="U6" s="570"/>
      <c r="V6" s="570"/>
      <c r="W6" s="570"/>
      <c r="X6" s="570"/>
      <c r="Y6" s="570"/>
      <c r="Z6" s="570"/>
      <c r="AA6" s="570"/>
      <c r="AB6" s="570"/>
      <c r="AC6" s="570"/>
      <c r="AD6" s="569" t="s">
        <v>20</v>
      </c>
      <c r="AE6" s="570"/>
      <c r="AF6" s="571"/>
    </row>
    <row r="7" spans="1:60" s="87" customFormat="1" ht="15.75" customHeight="1">
      <c r="A7" s="572"/>
      <c r="B7" s="572"/>
      <c r="C7" s="572" t="s">
        <v>400</v>
      </c>
      <c r="D7" s="573" t="s">
        <v>171</v>
      </c>
      <c r="E7" s="574"/>
      <c r="F7" s="572" t="s">
        <v>400</v>
      </c>
      <c r="G7" s="573" t="s">
        <v>171</v>
      </c>
      <c r="H7" s="574"/>
      <c r="I7" s="569" t="s">
        <v>402</v>
      </c>
      <c r="J7" s="570"/>
      <c r="K7" s="570"/>
      <c r="L7" s="570"/>
      <c r="M7" s="570"/>
      <c r="N7" s="570"/>
      <c r="O7" s="571"/>
      <c r="P7" s="569" t="s">
        <v>401</v>
      </c>
      <c r="Q7" s="570"/>
      <c r="R7" s="570"/>
      <c r="S7" s="570"/>
      <c r="T7" s="570"/>
      <c r="U7" s="570"/>
      <c r="V7" s="571"/>
      <c r="W7" s="569" t="s">
        <v>550</v>
      </c>
      <c r="X7" s="570"/>
      <c r="Y7" s="570"/>
      <c r="Z7" s="570"/>
      <c r="AA7" s="570"/>
      <c r="AB7" s="570"/>
      <c r="AC7" s="571"/>
      <c r="AD7" s="577" t="s">
        <v>403</v>
      </c>
      <c r="AE7" s="573" t="s">
        <v>171</v>
      </c>
      <c r="AF7" s="574"/>
    </row>
    <row r="8" spans="1:60" s="87" customFormat="1" ht="15" customHeight="1">
      <c r="A8" s="572"/>
      <c r="B8" s="572"/>
      <c r="C8" s="572"/>
      <c r="D8" s="575"/>
      <c r="E8" s="576"/>
      <c r="F8" s="572"/>
      <c r="G8" s="575"/>
      <c r="H8" s="576"/>
      <c r="I8" s="578" t="s">
        <v>400</v>
      </c>
      <c r="J8" s="572" t="s">
        <v>404</v>
      </c>
      <c r="K8" s="572"/>
      <c r="L8" s="572"/>
      <c r="M8" s="572" t="s">
        <v>193</v>
      </c>
      <c r="N8" s="572"/>
      <c r="O8" s="572"/>
      <c r="P8" s="581" t="s">
        <v>400</v>
      </c>
      <c r="Q8" s="572" t="s">
        <v>404</v>
      </c>
      <c r="R8" s="572"/>
      <c r="S8" s="572"/>
      <c r="T8" s="572" t="s">
        <v>193</v>
      </c>
      <c r="U8" s="572"/>
      <c r="V8" s="572"/>
      <c r="W8" s="578" t="s">
        <v>400</v>
      </c>
      <c r="X8" s="572" t="s">
        <v>404</v>
      </c>
      <c r="Y8" s="572"/>
      <c r="Z8" s="572"/>
      <c r="AA8" s="572" t="s">
        <v>193</v>
      </c>
      <c r="AB8" s="572"/>
      <c r="AC8" s="572"/>
      <c r="AD8" s="572"/>
      <c r="AE8" s="575"/>
      <c r="AF8" s="576"/>
    </row>
    <row r="9" spans="1:60" s="87" customFormat="1" ht="63">
      <c r="A9" s="572"/>
      <c r="B9" s="572"/>
      <c r="C9" s="572"/>
      <c r="D9" s="393" t="s">
        <v>405</v>
      </c>
      <c r="E9" s="393" t="s">
        <v>193</v>
      </c>
      <c r="F9" s="572"/>
      <c r="G9" s="393" t="s">
        <v>405</v>
      </c>
      <c r="H9" s="393" t="s">
        <v>193</v>
      </c>
      <c r="I9" s="579"/>
      <c r="J9" s="394" t="s">
        <v>400</v>
      </c>
      <c r="K9" s="394" t="s">
        <v>182</v>
      </c>
      <c r="L9" s="394" t="s">
        <v>181</v>
      </c>
      <c r="M9" s="394" t="s">
        <v>400</v>
      </c>
      <c r="N9" s="394" t="s">
        <v>182</v>
      </c>
      <c r="O9" s="394" t="s">
        <v>181</v>
      </c>
      <c r="P9" s="582"/>
      <c r="Q9" s="395" t="s">
        <v>400</v>
      </c>
      <c r="R9" s="394" t="s">
        <v>182</v>
      </c>
      <c r="S9" s="394" t="s">
        <v>181</v>
      </c>
      <c r="T9" s="394" t="s">
        <v>400</v>
      </c>
      <c r="U9" s="394" t="s">
        <v>182</v>
      </c>
      <c r="V9" s="394" t="s">
        <v>181</v>
      </c>
      <c r="W9" s="579"/>
      <c r="X9" s="394" t="s">
        <v>400</v>
      </c>
      <c r="Y9" s="394" t="s">
        <v>182</v>
      </c>
      <c r="Z9" s="394" t="s">
        <v>181</v>
      </c>
      <c r="AA9" s="394" t="s">
        <v>400</v>
      </c>
      <c r="AB9" s="394" t="s">
        <v>182</v>
      </c>
      <c r="AC9" s="394" t="s">
        <v>181</v>
      </c>
      <c r="AD9" s="572"/>
      <c r="AE9" s="393" t="s">
        <v>405</v>
      </c>
      <c r="AF9" s="393" t="s">
        <v>193</v>
      </c>
    </row>
    <row r="10" spans="1:60" s="89" customFormat="1" ht="57.75" customHeight="1">
      <c r="A10" s="88" t="s">
        <v>23</v>
      </c>
      <c r="B10" s="88" t="s">
        <v>24</v>
      </c>
      <c r="C10" s="88">
        <v>1</v>
      </c>
      <c r="D10" s="88">
        <v>2</v>
      </c>
      <c r="E10" s="88">
        <v>3</v>
      </c>
      <c r="F10" s="88">
        <v>4</v>
      </c>
      <c r="G10" s="88">
        <v>5</v>
      </c>
      <c r="H10" s="88">
        <v>6</v>
      </c>
      <c r="I10" s="88">
        <v>7</v>
      </c>
      <c r="J10" s="88">
        <v>8</v>
      </c>
      <c r="K10" s="88">
        <v>9</v>
      </c>
      <c r="L10" s="88">
        <v>10</v>
      </c>
      <c r="M10" s="88">
        <v>11</v>
      </c>
      <c r="N10" s="88">
        <v>12</v>
      </c>
      <c r="O10" s="88">
        <v>13</v>
      </c>
      <c r="P10" s="88">
        <v>14</v>
      </c>
      <c r="Q10" s="88">
        <v>15</v>
      </c>
      <c r="R10" s="88">
        <v>16</v>
      </c>
      <c r="S10" s="88">
        <v>17</v>
      </c>
      <c r="T10" s="88">
        <v>18</v>
      </c>
      <c r="U10" s="88">
        <v>19</v>
      </c>
      <c r="V10" s="88">
        <v>20</v>
      </c>
      <c r="W10" s="88">
        <v>21</v>
      </c>
      <c r="X10" s="88">
        <v>22</v>
      </c>
      <c r="Y10" s="88">
        <v>23</v>
      </c>
      <c r="Z10" s="88">
        <v>24</v>
      </c>
      <c r="AA10" s="88">
        <v>25</v>
      </c>
      <c r="AB10" s="88">
        <v>26</v>
      </c>
      <c r="AC10" s="88">
        <v>27</v>
      </c>
      <c r="AD10" s="88">
        <v>28</v>
      </c>
      <c r="AE10" s="88">
        <v>29</v>
      </c>
      <c r="AF10" s="88">
        <v>30</v>
      </c>
    </row>
    <row r="11" spans="1:60" s="90" customFormat="1" ht="15.75">
      <c r="A11" s="399"/>
      <c r="B11" s="400" t="s">
        <v>400</v>
      </c>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row>
    <row r="12" spans="1:60" s="90" customFormat="1" ht="15" customHeight="1">
      <c r="A12" s="139" t="s">
        <v>28</v>
      </c>
      <c r="B12" s="94" t="s">
        <v>406</v>
      </c>
      <c r="C12" s="140">
        <f t="shared" ref="C12:D12" si="0">SUM(C13:C29)</f>
        <v>50935</v>
      </c>
      <c r="D12" s="140">
        <f t="shared" si="0"/>
        <v>36244</v>
      </c>
      <c r="E12" s="140">
        <f>SUM(E13:E29)</f>
        <v>14690.999999999998</v>
      </c>
      <c r="F12" s="140">
        <f t="shared" ref="F12:AF12" si="1">SUM(F13:F29)</f>
        <v>30727.651472000001</v>
      </c>
      <c r="G12" s="140">
        <f t="shared" si="1"/>
        <v>25637.609999999997</v>
      </c>
      <c r="H12" s="140">
        <f t="shared" si="1"/>
        <v>5090.0414719999999</v>
      </c>
      <c r="I12" s="140">
        <f t="shared" si="1"/>
        <v>10667.887359999999</v>
      </c>
      <c r="J12" s="140">
        <f t="shared" si="1"/>
        <v>10128.66</v>
      </c>
      <c r="K12" s="140">
        <f t="shared" si="1"/>
        <v>10128.66</v>
      </c>
      <c r="L12" s="140">
        <f t="shared" si="1"/>
        <v>0</v>
      </c>
      <c r="M12" s="140">
        <f t="shared" si="1"/>
        <v>539.22735999999998</v>
      </c>
      <c r="N12" s="140">
        <f t="shared" si="1"/>
        <v>539.22735999999998</v>
      </c>
      <c r="O12" s="140">
        <f t="shared" si="1"/>
        <v>0</v>
      </c>
      <c r="P12" s="140">
        <f t="shared" si="1"/>
        <v>204.129625</v>
      </c>
      <c r="Q12" s="140">
        <f t="shared" si="1"/>
        <v>0</v>
      </c>
      <c r="R12" s="140">
        <f t="shared" si="1"/>
        <v>0</v>
      </c>
      <c r="S12" s="140">
        <f t="shared" si="1"/>
        <v>0</v>
      </c>
      <c r="T12" s="140">
        <f t="shared" si="1"/>
        <v>204.129625</v>
      </c>
      <c r="U12" s="140">
        <f t="shared" si="1"/>
        <v>204.129625</v>
      </c>
      <c r="V12" s="140">
        <f t="shared" si="1"/>
        <v>0</v>
      </c>
      <c r="W12" s="140">
        <f t="shared" si="1"/>
        <v>19855.634487000003</v>
      </c>
      <c r="X12" s="140">
        <f t="shared" si="1"/>
        <v>15508.95</v>
      </c>
      <c r="Y12" s="140">
        <f t="shared" si="1"/>
        <v>15508.95</v>
      </c>
      <c r="Z12" s="140">
        <f t="shared" si="1"/>
        <v>0</v>
      </c>
      <c r="AA12" s="140">
        <f t="shared" si="1"/>
        <v>4346.6844869999995</v>
      </c>
      <c r="AB12" s="140">
        <f t="shared" si="1"/>
        <v>4346.6844869999995</v>
      </c>
      <c r="AC12" s="140">
        <f t="shared" si="1"/>
        <v>0</v>
      </c>
      <c r="AD12" s="140">
        <f t="shared" si="1"/>
        <v>0</v>
      </c>
      <c r="AE12" s="140">
        <f t="shared" si="1"/>
        <v>0</v>
      </c>
      <c r="AF12" s="140">
        <f t="shared" si="1"/>
        <v>0</v>
      </c>
    </row>
    <row r="13" spans="1:60" s="87" customFormat="1" ht="61.5" customHeight="1">
      <c r="A13" s="401">
        <v>1</v>
      </c>
      <c r="B13" s="91" t="s">
        <v>407</v>
      </c>
      <c r="C13" s="93">
        <f t="shared" ref="C13:C29" si="2">D13+E13</f>
        <v>234.8</v>
      </c>
      <c r="D13" s="92"/>
      <c r="E13" s="93">
        <f>168.8+66</f>
        <v>234.8</v>
      </c>
      <c r="F13" s="93">
        <f>G13+H13</f>
        <v>19.391776</v>
      </c>
      <c r="G13" s="93">
        <f>J13+Q13+X13</f>
        <v>0</v>
      </c>
      <c r="H13" s="93">
        <f>M13+T13+AA13</f>
        <v>19.391776</v>
      </c>
      <c r="I13" s="93">
        <f t="shared" ref="I13:I27" si="3">J13+M13</f>
        <v>0</v>
      </c>
      <c r="J13" s="93"/>
      <c r="K13" s="93"/>
      <c r="L13" s="93"/>
      <c r="M13" s="93"/>
      <c r="N13" s="140"/>
      <c r="O13" s="140"/>
      <c r="P13" s="93">
        <f t="shared" ref="P13:P27" si="4">Q13+T13</f>
        <v>19.391776</v>
      </c>
      <c r="Q13" s="93">
        <f t="shared" ref="Q13:Q27" si="5">R13+S13</f>
        <v>0</v>
      </c>
      <c r="R13" s="93"/>
      <c r="S13" s="93"/>
      <c r="T13" s="93">
        <f t="shared" ref="T13:T27" si="6">U13+V13</f>
        <v>19.391776</v>
      </c>
      <c r="U13" s="93">
        <v>19.391776</v>
      </c>
      <c r="V13" s="93"/>
      <c r="W13" s="93">
        <f t="shared" ref="W13:W28" si="7">X13+AA13</f>
        <v>0</v>
      </c>
      <c r="X13" s="93"/>
      <c r="Y13" s="93"/>
      <c r="Z13" s="93"/>
      <c r="AA13" s="93"/>
      <c r="AB13" s="140"/>
      <c r="AC13" s="140"/>
      <c r="AD13" s="95"/>
      <c r="AE13" s="95"/>
      <c r="AF13" s="95"/>
    </row>
    <row r="14" spans="1:60" s="87" customFormat="1" ht="15" customHeight="1">
      <c r="A14" s="401">
        <v>2</v>
      </c>
      <c r="B14" s="91" t="s">
        <v>408</v>
      </c>
      <c r="C14" s="93">
        <f t="shared" si="2"/>
        <v>1527.2</v>
      </c>
      <c r="D14" s="92">
        <v>878</v>
      </c>
      <c r="E14" s="93">
        <f>583.2+66</f>
        <v>649.20000000000005</v>
      </c>
      <c r="F14" s="93">
        <f t="shared" ref="F14:F28" si="8">G14+H14</f>
        <v>1198.213</v>
      </c>
      <c r="G14" s="93">
        <f t="shared" ref="G14:G29" si="9">J14+Q14+X14</f>
        <v>878</v>
      </c>
      <c r="H14" s="93">
        <f t="shared" ref="H14:H29" si="10">M14+T14+AA14</f>
        <v>320.21300000000002</v>
      </c>
      <c r="I14" s="93">
        <f t="shared" si="3"/>
        <v>1178</v>
      </c>
      <c r="J14" s="93">
        <f t="shared" ref="J14:J27" si="11">K14+L14</f>
        <v>878</v>
      </c>
      <c r="K14" s="93">
        <v>878</v>
      </c>
      <c r="L14" s="93"/>
      <c r="M14" s="93">
        <f t="shared" ref="M14:M27" si="12">N14+O14</f>
        <v>300</v>
      </c>
      <c r="N14" s="92">
        <v>300</v>
      </c>
      <c r="O14" s="140"/>
      <c r="P14" s="93">
        <f t="shared" si="4"/>
        <v>20.213000000000001</v>
      </c>
      <c r="Q14" s="93">
        <f t="shared" si="5"/>
        <v>0</v>
      </c>
      <c r="R14" s="93"/>
      <c r="S14" s="93"/>
      <c r="T14" s="93">
        <f t="shared" si="6"/>
        <v>20.213000000000001</v>
      </c>
      <c r="U14" s="93">
        <v>20.213000000000001</v>
      </c>
      <c r="V14" s="93"/>
      <c r="W14" s="93">
        <f t="shared" si="7"/>
        <v>0</v>
      </c>
      <c r="X14" s="93">
        <f t="shared" ref="X14:X27" si="13">Y14+Z14</f>
        <v>0</v>
      </c>
      <c r="Y14" s="93"/>
      <c r="Z14" s="93"/>
      <c r="AA14" s="93">
        <f t="shared" ref="AA14:AA28" si="14">AB14+AC14</f>
        <v>0</v>
      </c>
      <c r="AB14" s="92"/>
      <c r="AC14" s="140"/>
      <c r="AD14" s="95"/>
      <c r="AE14" s="95"/>
      <c r="AF14" s="95"/>
      <c r="AH14" s="141"/>
    </row>
    <row r="15" spans="1:60" s="87" customFormat="1" ht="22.5" hidden="1" customHeight="1">
      <c r="A15" s="401">
        <v>3</v>
      </c>
      <c r="B15" s="91" t="s">
        <v>409</v>
      </c>
      <c r="C15" s="93">
        <f t="shared" si="2"/>
        <v>4717.72</v>
      </c>
      <c r="D15" s="92">
        <v>3938.42</v>
      </c>
      <c r="E15" s="92">
        <v>779.3</v>
      </c>
      <c r="F15" s="93">
        <f>G15+H15</f>
        <v>3949.62</v>
      </c>
      <c r="G15" s="93">
        <f t="shared" si="9"/>
        <v>3634.62</v>
      </c>
      <c r="H15" s="93">
        <f t="shared" si="10"/>
        <v>315</v>
      </c>
      <c r="I15" s="93">
        <f t="shared" si="3"/>
        <v>1706</v>
      </c>
      <c r="J15" s="93">
        <f t="shared" si="11"/>
        <v>1706</v>
      </c>
      <c r="K15" s="93">
        <v>1706</v>
      </c>
      <c r="L15" s="93"/>
      <c r="M15" s="93">
        <f t="shared" si="12"/>
        <v>0</v>
      </c>
      <c r="N15" s="92"/>
      <c r="O15" s="140"/>
      <c r="P15" s="93">
        <f t="shared" si="4"/>
        <v>0</v>
      </c>
      <c r="Q15" s="93">
        <f t="shared" si="5"/>
        <v>0</v>
      </c>
      <c r="R15" s="93"/>
      <c r="S15" s="93"/>
      <c r="T15" s="93">
        <f t="shared" si="6"/>
        <v>0</v>
      </c>
      <c r="U15" s="92"/>
      <c r="V15" s="93"/>
      <c r="W15" s="93">
        <f t="shared" si="7"/>
        <v>2243.62</v>
      </c>
      <c r="X15" s="93">
        <f t="shared" si="13"/>
        <v>1928.62</v>
      </c>
      <c r="Y15" s="93">
        <v>1928.62</v>
      </c>
      <c r="Z15" s="93"/>
      <c r="AA15" s="93">
        <f t="shared" si="14"/>
        <v>315</v>
      </c>
      <c r="AB15" s="92">
        <v>315</v>
      </c>
      <c r="AC15" s="140"/>
      <c r="AD15" s="95"/>
      <c r="AE15" s="95"/>
      <c r="AF15" s="95"/>
      <c r="AH15" s="142"/>
    </row>
    <row r="16" spans="1:60" s="87" customFormat="1" ht="27" customHeight="1">
      <c r="A16" s="401">
        <v>4</v>
      </c>
      <c r="B16" s="91" t="s">
        <v>410</v>
      </c>
      <c r="C16" s="93">
        <f t="shared" si="2"/>
        <v>1315.7</v>
      </c>
      <c r="D16" s="92">
        <v>879</v>
      </c>
      <c r="E16" s="92">
        <f>251.7+185</f>
        <v>436.7</v>
      </c>
      <c r="F16" s="93">
        <f>G16+H16</f>
        <v>891.38</v>
      </c>
      <c r="G16" s="93">
        <f t="shared" si="9"/>
        <v>879</v>
      </c>
      <c r="H16" s="93">
        <f t="shared" si="10"/>
        <v>12.38</v>
      </c>
      <c r="I16" s="93">
        <f t="shared" si="3"/>
        <v>891.38</v>
      </c>
      <c r="J16" s="93">
        <f t="shared" si="11"/>
        <v>879</v>
      </c>
      <c r="K16" s="93">
        <v>879</v>
      </c>
      <c r="L16" s="93"/>
      <c r="M16" s="93">
        <f t="shared" si="12"/>
        <v>12.38</v>
      </c>
      <c r="N16" s="92">
        <v>12.38</v>
      </c>
      <c r="O16" s="140"/>
      <c r="P16" s="93">
        <f t="shared" si="4"/>
        <v>0</v>
      </c>
      <c r="Q16" s="93">
        <f t="shared" si="5"/>
        <v>0</v>
      </c>
      <c r="R16" s="93"/>
      <c r="S16" s="93"/>
      <c r="T16" s="93">
        <f t="shared" si="6"/>
        <v>0</v>
      </c>
      <c r="U16" s="92"/>
      <c r="V16" s="93"/>
      <c r="W16" s="93">
        <f t="shared" si="7"/>
        <v>0</v>
      </c>
      <c r="X16" s="93">
        <f t="shared" si="13"/>
        <v>0</v>
      </c>
      <c r="Y16" s="93"/>
      <c r="Z16" s="93"/>
      <c r="AA16" s="93">
        <f t="shared" si="14"/>
        <v>0</v>
      </c>
      <c r="AB16" s="92"/>
      <c r="AC16" s="140"/>
      <c r="AD16" s="95"/>
      <c r="AE16" s="95"/>
      <c r="AF16" s="95"/>
    </row>
    <row r="17" spans="1:34" s="87" customFormat="1" ht="15.75">
      <c r="A17" s="401">
        <v>5</v>
      </c>
      <c r="B17" s="91" t="s">
        <v>411</v>
      </c>
      <c r="C17" s="93">
        <f t="shared" si="2"/>
        <v>1889.9</v>
      </c>
      <c r="D17" s="92">
        <v>1156</v>
      </c>
      <c r="E17" s="92">
        <f>654.9+79</f>
        <v>733.9</v>
      </c>
      <c r="F17" s="93">
        <f t="shared" si="8"/>
        <v>1487.2473599999998</v>
      </c>
      <c r="G17" s="93">
        <f t="shared" si="9"/>
        <v>1156</v>
      </c>
      <c r="H17" s="93">
        <f t="shared" si="10"/>
        <v>331.24735999999996</v>
      </c>
      <c r="I17" s="93">
        <f t="shared" si="3"/>
        <v>1093.04736</v>
      </c>
      <c r="J17" s="93">
        <f t="shared" si="11"/>
        <v>878</v>
      </c>
      <c r="K17" s="93">
        <v>878</v>
      </c>
      <c r="L17" s="93"/>
      <c r="M17" s="93">
        <f t="shared" si="12"/>
        <v>215.04736</v>
      </c>
      <c r="N17" s="143">
        <v>215.04736</v>
      </c>
      <c r="O17" s="144"/>
      <c r="P17" s="93">
        <f t="shared" si="4"/>
        <v>20.2</v>
      </c>
      <c r="Q17" s="93">
        <f t="shared" si="5"/>
        <v>0</v>
      </c>
      <c r="R17" s="93"/>
      <c r="S17" s="93"/>
      <c r="T17" s="93">
        <f t="shared" si="6"/>
        <v>20.2</v>
      </c>
      <c r="U17" s="93">
        <v>20.2</v>
      </c>
      <c r="V17" s="93"/>
      <c r="W17" s="93">
        <f t="shared" si="7"/>
        <v>374</v>
      </c>
      <c r="X17" s="93">
        <f t="shared" si="13"/>
        <v>278</v>
      </c>
      <c r="Y17" s="93">
        <v>278</v>
      </c>
      <c r="Z17" s="93"/>
      <c r="AA17" s="93">
        <f t="shared" si="14"/>
        <v>96</v>
      </c>
      <c r="AB17" s="143">
        <v>96</v>
      </c>
      <c r="AC17" s="144"/>
      <c r="AD17" s="95"/>
      <c r="AE17" s="95"/>
      <c r="AF17" s="95"/>
      <c r="AH17" s="145"/>
    </row>
    <row r="18" spans="1:34" s="87" customFormat="1" ht="15.75">
      <c r="A18" s="401">
        <v>6</v>
      </c>
      <c r="B18" s="91" t="s">
        <v>412</v>
      </c>
      <c r="C18" s="93">
        <f t="shared" si="2"/>
        <v>4548.99</v>
      </c>
      <c r="D18" s="92">
        <v>3818.79</v>
      </c>
      <c r="E18" s="92">
        <v>730.2</v>
      </c>
      <c r="F18" s="93">
        <f>G18+H18</f>
        <v>4001.8900000000003</v>
      </c>
      <c r="G18" s="93">
        <f t="shared" si="9"/>
        <v>3761.09</v>
      </c>
      <c r="H18" s="93">
        <f t="shared" si="10"/>
        <v>240.8</v>
      </c>
      <c r="I18" s="93">
        <f t="shared" si="3"/>
        <v>1707.8</v>
      </c>
      <c r="J18" s="93">
        <f t="shared" si="11"/>
        <v>1706</v>
      </c>
      <c r="K18" s="93">
        <v>1706</v>
      </c>
      <c r="L18" s="93"/>
      <c r="M18" s="93">
        <f t="shared" si="12"/>
        <v>1.8</v>
      </c>
      <c r="N18" s="143">
        <v>1.8</v>
      </c>
      <c r="O18" s="140"/>
      <c r="P18" s="93">
        <f t="shared" si="4"/>
        <v>0</v>
      </c>
      <c r="Q18" s="93">
        <f t="shared" si="5"/>
        <v>0</v>
      </c>
      <c r="R18" s="93"/>
      <c r="S18" s="93"/>
      <c r="T18" s="93">
        <f t="shared" si="6"/>
        <v>0</v>
      </c>
      <c r="U18" s="93"/>
      <c r="V18" s="93"/>
      <c r="W18" s="93">
        <f t="shared" si="7"/>
        <v>2294.09</v>
      </c>
      <c r="X18" s="93">
        <f t="shared" si="13"/>
        <v>2055.09</v>
      </c>
      <c r="Y18" s="93">
        <v>2055.09</v>
      </c>
      <c r="Z18" s="93"/>
      <c r="AA18" s="93">
        <f t="shared" si="14"/>
        <v>239</v>
      </c>
      <c r="AB18" s="143">
        <v>239</v>
      </c>
      <c r="AC18" s="140"/>
      <c r="AD18" s="95"/>
      <c r="AE18" s="95"/>
      <c r="AF18" s="95"/>
    </row>
    <row r="19" spans="1:34" s="87" customFormat="1" ht="15" customHeight="1">
      <c r="A19" s="401">
        <v>7</v>
      </c>
      <c r="B19" s="146" t="s">
        <v>413</v>
      </c>
      <c r="C19" s="93">
        <f t="shared" si="2"/>
        <v>4650.3900000000003</v>
      </c>
      <c r="D19" s="92">
        <v>3878.79</v>
      </c>
      <c r="E19" s="92">
        <v>771.6</v>
      </c>
      <c r="F19" s="93">
        <f t="shared" si="8"/>
        <v>3697.0259999999998</v>
      </c>
      <c r="G19" s="93">
        <f t="shared" si="9"/>
        <v>3436.9259999999999</v>
      </c>
      <c r="H19" s="93">
        <f t="shared" si="10"/>
        <v>260.10000000000002</v>
      </c>
      <c r="I19" s="93">
        <f t="shared" si="3"/>
        <v>1443.393</v>
      </c>
      <c r="J19" s="93">
        <f t="shared" si="11"/>
        <v>1443.393</v>
      </c>
      <c r="K19" s="93">
        <v>1443.393</v>
      </c>
      <c r="L19" s="93"/>
      <c r="M19" s="93">
        <f t="shared" si="12"/>
        <v>0</v>
      </c>
      <c r="N19" s="143"/>
      <c r="O19" s="140"/>
      <c r="P19" s="93">
        <f t="shared" si="4"/>
        <v>0</v>
      </c>
      <c r="Q19" s="93">
        <f t="shared" si="5"/>
        <v>0</v>
      </c>
      <c r="R19" s="93"/>
      <c r="S19" s="93"/>
      <c r="T19" s="93">
        <f t="shared" si="6"/>
        <v>0</v>
      </c>
      <c r="U19" s="93"/>
      <c r="V19" s="93"/>
      <c r="W19" s="93">
        <f t="shared" si="7"/>
        <v>2253.6329999999998</v>
      </c>
      <c r="X19" s="93">
        <f t="shared" si="13"/>
        <v>1993.5329999999999</v>
      </c>
      <c r="Y19" s="93">
        <v>1993.5329999999999</v>
      </c>
      <c r="Z19" s="93"/>
      <c r="AA19" s="93">
        <f t="shared" si="14"/>
        <v>260.10000000000002</v>
      </c>
      <c r="AB19" s="143">
        <v>260.10000000000002</v>
      </c>
      <c r="AC19" s="140"/>
      <c r="AD19" s="95"/>
      <c r="AE19" s="95"/>
      <c r="AF19" s="95"/>
    </row>
    <row r="20" spans="1:34" s="87" customFormat="1" ht="15.75">
      <c r="A20" s="401">
        <v>8</v>
      </c>
      <c r="B20" s="146" t="s">
        <v>414</v>
      </c>
      <c r="C20" s="93">
        <f t="shared" si="2"/>
        <v>5100.3</v>
      </c>
      <c r="D20" s="92">
        <v>3864</v>
      </c>
      <c r="E20" s="92">
        <v>1236.3</v>
      </c>
      <c r="F20" s="93">
        <f t="shared" si="8"/>
        <v>2544.0169999999998</v>
      </c>
      <c r="G20" s="93">
        <f t="shared" si="9"/>
        <v>2206.0169999999998</v>
      </c>
      <c r="H20" s="93">
        <f t="shared" si="10"/>
        <v>338</v>
      </c>
      <c r="I20" s="93">
        <f t="shared" si="3"/>
        <v>1040.127</v>
      </c>
      <c r="J20" s="93">
        <f t="shared" si="11"/>
        <v>1040.127</v>
      </c>
      <c r="K20" s="93">
        <v>1040.127</v>
      </c>
      <c r="L20" s="93"/>
      <c r="M20" s="93">
        <f t="shared" si="12"/>
        <v>0</v>
      </c>
      <c r="N20" s="143"/>
      <c r="O20" s="140"/>
      <c r="P20" s="93">
        <f t="shared" si="4"/>
        <v>0</v>
      </c>
      <c r="Q20" s="93">
        <f t="shared" si="5"/>
        <v>0</v>
      </c>
      <c r="R20" s="93"/>
      <c r="S20" s="93"/>
      <c r="T20" s="93">
        <f t="shared" si="6"/>
        <v>0</v>
      </c>
      <c r="U20" s="93"/>
      <c r="V20" s="93"/>
      <c r="W20" s="93">
        <f t="shared" si="7"/>
        <v>1503.89</v>
      </c>
      <c r="X20" s="93">
        <f t="shared" si="13"/>
        <v>1165.8900000000001</v>
      </c>
      <c r="Y20" s="93">
        <v>1165.8900000000001</v>
      </c>
      <c r="Z20" s="93"/>
      <c r="AA20" s="93">
        <f t="shared" si="14"/>
        <v>338</v>
      </c>
      <c r="AB20" s="143">
        <v>338</v>
      </c>
      <c r="AC20" s="140"/>
      <c r="AD20" s="95"/>
      <c r="AE20" s="95"/>
      <c r="AF20" s="95"/>
    </row>
    <row r="21" spans="1:34" s="87" customFormat="1" ht="15.75">
      <c r="A21" s="401">
        <v>9</v>
      </c>
      <c r="B21" s="91" t="s">
        <v>415</v>
      </c>
      <c r="C21" s="93">
        <f t="shared" si="2"/>
        <v>6523.6</v>
      </c>
      <c r="D21" s="92">
        <v>3700</v>
      </c>
      <c r="E21" s="92">
        <v>2823.6</v>
      </c>
      <c r="F21" s="93">
        <f t="shared" si="8"/>
        <v>3804.2750000000001</v>
      </c>
      <c r="G21" s="93">
        <f t="shared" si="9"/>
        <v>3475.6750000000002</v>
      </c>
      <c r="H21" s="93">
        <f t="shared" si="10"/>
        <v>328.6</v>
      </c>
      <c r="I21" s="93">
        <f t="shared" si="3"/>
        <v>1598.14</v>
      </c>
      <c r="J21" s="93">
        <f t="shared" si="11"/>
        <v>1598.14</v>
      </c>
      <c r="K21" s="93">
        <v>1598.14</v>
      </c>
      <c r="L21" s="93"/>
      <c r="M21" s="93">
        <f t="shared" si="12"/>
        <v>0</v>
      </c>
      <c r="N21" s="143"/>
      <c r="O21" s="140"/>
      <c r="P21" s="93">
        <f t="shared" si="4"/>
        <v>0</v>
      </c>
      <c r="Q21" s="93">
        <f t="shared" si="5"/>
        <v>0</v>
      </c>
      <c r="R21" s="93"/>
      <c r="S21" s="93"/>
      <c r="T21" s="93">
        <f t="shared" si="6"/>
        <v>0</v>
      </c>
      <c r="U21" s="93"/>
      <c r="V21" s="93"/>
      <c r="W21" s="93">
        <f t="shared" si="7"/>
        <v>2206.1350000000002</v>
      </c>
      <c r="X21" s="93">
        <f t="shared" si="13"/>
        <v>1877.5350000000001</v>
      </c>
      <c r="Y21" s="93">
        <v>1877.5350000000001</v>
      </c>
      <c r="Z21" s="93"/>
      <c r="AA21" s="93">
        <f t="shared" si="14"/>
        <v>328.6</v>
      </c>
      <c r="AB21" s="143">
        <v>328.6</v>
      </c>
      <c r="AC21" s="140"/>
      <c r="AD21" s="95"/>
      <c r="AE21" s="95"/>
      <c r="AF21" s="95"/>
    </row>
    <row r="22" spans="1:34" s="87" customFormat="1" ht="15.75">
      <c r="A22" s="401">
        <v>10</v>
      </c>
      <c r="B22" s="91" t="s">
        <v>416</v>
      </c>
      <c r="C22" s="93">
        <f t="shared" si="2"/>
        <v>11909</v>
      </c>
      <c r="D22" s="92">
        <v>11909</v>
      </c>
      <c r="E22" s="92"/>
      <c r="F22" s="93">
        <f t="shared" si="8"/>
        <v>5016.9949999999999</v>
      </c>
      <c r="G22" s="93">
        <f t="shared" si="9"/>
        <v>5016.9949999999999</v>
      </c>
      <c r="H22" s="93">
        <f t="shared" si="10"/>
        <v>0</v>
      </c>
      <c r="I22" s="93">
        <f t="shared" si="3"/>
        <v>0</v>
      </c>
      <c r="J22" s="93">
        <f t="shared" si="11"/>
        <v>0</v>
      </c>
      <c r="K22" s="93"/>
      <c r="L22" s="93"/>
      <c r="M22" s="93">
        <f t="shared" si="12"/>
        <v>0</v>
      </c>
      <c r="N22" s="92"/>
      <c r="O22" s="140"/>
      <c r="P22" s="93">
        <f t="shared" si="4"/>
        <v>0</v>
      </c>
      <c r="Q22" s="93"/>
      <c r="R22" s="93"/>
      <c r="S22" s="93"/>
      <c r="T22" s="93"/>
      <c r="U22" s="92"/>
      <c r="V22" s="93"/>
      <c r="W22" s="93">
        <f t="shared" si="7"/>
        <v>5016.9949999999999</v>
      </c>
      <c r="X22" s="93">
        <f t="shared" si="13"/>
        <v>5016.9949999999999</v>
      </c>
      <c r="Y22" s="93">
        <v>5016.9949999999999</v>
      </c>
      <c r="Z22" s="93"/>
      <c r="AA22" s="93">
        <f t="shared" si="14"/>
        <v>0</v>
      </c>
      <c r="AB22" s="92"/>
      <c r="AC22" s="140"/>
      <c r="AD22" s="95"/>
      <c r="AE22" s="95"/>
      <c r="AF22" s="95"/>
    </row>
    <row r="23" spans="1:34" s="87" customFormat="1" ht="15.75">
      <c r="A23" s="401">
        <v>11</v>
      </c>
      <c r="B23" s="91" t="s">
        <v>417</v>
      </c>
      <c r="C23" s="93">
        <f t="shared" si="2"/>
        <v>2429.6999999999998</v>
      </c>
      <c r="D23" s="92"/>
      <c r="E23" s="92">
        <v>2429.6999999999998</v>
      </c>
      <c r="F23" s="93">
        <f t="shared" si="8"/>
        <v>1808.896</v>
      </c>
      <c r="G23" s="93">
        <f t="shared" si="9"/>
        <v>0</v>
      </c>
      <c r="H23" s="93">
        <f t="shared" si="10"/>
        <v>1808.896</v>
      </c>
      <c r="I23" s="93">
        <f t="shared" si="3"/>
        <v>10</v>
      </c>
      <c r="J23" s="93">
        <f t="shared" si="11"/>
        <v>0</v>
      </c>
      <c r="K23" s="93"/>
      <c r="L23" s="93"/>
      <c r="M23" s="93">
        <f t="shared" si="12"/>
        <v>10</v>
      </c>
      <c r="N23" s="92">
        <v>10</v>
      </c>
      <c r="O23" s="140"/>
      <c r="P23" s="93">
        <f t="shared" si="4"/>
        <v>0</v>
      </c>
      <c r="Q23" s="93">
        <f t="shared" si="5"/>
        <v>0</v>
      </c>
      <c r="R23" s="93"/>
      <c r="S23" s="93"/>
      <c r="T23" s="93">
        <f t="shared" si="6"/>
        <v>0</v>
      </c>
      <c r="U23" s="93"/>
      <c r="V23" s="93"/>
      <c r="W23" s="93">
        <f t="shared" si="7"/>
        <v>1798.896</v>
      </c>
      <c r="X23" s="93">
        <f t="shared" si="13"/>
        <v>0</v>
      </c>
      <c r="Y23" s="93"/>
      <c r="Z23" s="93"/>
      <c r="AA23" s="93">
        <f t="shared" si="14"/>
        <v>1798.896</v>
      </c>
      <c r="AB23" s="92">
        <v>1798.896</v>
      </c>
      <c r="AC23" s="140"/>
      <c r="AD23" s="95"/>
      <c r="AE23" s="95"/>
      <c r="AF23" s="95"/>
    </row>
    <row r="24" spans="1:34" s="87" customFormat="1" ht="15.75">
      <c r="A24" s="401">
        <v>12</v>
      </c>
      <c r="B24" s="91" t="s">
        <v>551</v>
      </c>
      <c r="C24" s="93">
        <f t="shared" si="2"/>
        <v>2567</v>
      </c>
      <c r="D24" s="92">
        <v>2222</v>
      </c>
      <c r="E24" s="92">
        <v>345</v>
      </c>
      <c r="F24" s="93">
        <f t="shared" si="8"/>
        <v>1436.7760430000001</v>
      </c>
      <c r="G24" s="93">
        <f t="shared" si="9"/>
        <v>1193.287</v>
      </c>
      <c r="H24" s="93">
        <f t="shared" si="10"/>
        <v>243.48904300000001</v>
      </c>
      <c r="I24" s="93">
        <f t="shared" si="3"/>
        <v>0</v>
      </c>
      <c r="J24" s="93">
        <f t="shared" si="11"/>
        <v>0</v>
      </c>
      <c r="K24" s="93"/>
      <c r="L24" s="93"/>
      <c r="M24" s="93">
        <f t="shared" si="12"/>
        <v>0</v>
      </c>
      <c r="N24" s="92"/>
      <c r="O24" s="140"/>
      <c r="P24" s="93">
        <f t="shared" si="4"/>
        <v>0</v>
      </c>
      <c r="Q24" s="93"/>
      <c r="R24" s="93"/>
      <c r="S24" s="93"/>
      <c r="T24" s="93"/>
      <c r="U24" s="93"/>
      <c r="V24" s="93"/>
      <c r="W24" s="93">
        <f t="shared" si="7"/>
        <v>1436.7760430000001</v>
      </c>
      <c r="X24" s="93">
        <f t="shared" si="13"/>
        <v>1193.287</v>
      </c>
      <c r="Y24" s="93">
        <v>1193.287</v>
      </c>
      <c r="Z24" s="93"/>
      <c r="AA24" s="93">
        <f t="shared" si="14"/>
        <v>243.48904300000001</v>
      </c>
      <c r="AB24" s="92">
        <v>243.48904300000001</v>
      </c>
      <c r="AC24" s="140"/>
      <c r="AD24" s="95"/>
      <c r="AE24" s="95"/>
      <c r="AF24" s="95"/>
    </row>
    <row r="25" spans="1:34" s="87" customFormat="1" ht="15.75">
      <c r="A25" s="401">
        <v>13</v>
      </c>
      <c r="B25" s="91" t="s">
        <v>490</v>
      </c>
      <c r="C25" s="93">
        <f t="shared" si="2"/>
        <v>2487.4</v>
      </c>
      <c r="D25" s="92"/>
      <c r="E25" s="92">
        <v>2487.4</v>
      </c>
      <c r="F25" s="93">
        <f t="shared" si="8"/>
        <v>651.64214000000004</v>
      </c>
      <c r="G25" s="93">
        <f t="shared" si="9"/>
        <v>0</v>
      </c>
      <c r="H25" s="93">
        <f t="shared" si="10"/>
        <v>651.64214000000004</v>
      </c>
      <c r="I25" s="93">
        <f t="shared" si="3"/>
        <v>0</v>
      </c>
      <c r="J25" s="93">
        <f t="shared" si="11"/>
        <v>0</v>
      </c>
      <c r="K25" s="93"/>
      <c r="L25" s="93"/>
      <c r="M25" s="93">
        <f t="shared" si="12"/>
        <v>0</v>
      </c>
      <c r="N25" s="92"/>
      <c r="O25" s="140"/>
      <c r="P25" s="93">
        <f t="shared" si="4"/>
        <v>138.03084899999999</v>
      </c>
      <c r="Q25" s="93">
        <f t="shared" si="5"/>
        <v>0</v>
      </c>
      <c r="R25" s="93"/>
      <c r="S25" s="93"/>
      <c r="T25" s="93">
        <f t="shared" si="6"/>
        <v>138.03084899999999</v>
      </c>
      <c r="U25" s="402">
        <v>138.03084899999999</v>
      </c>
      <c r="V25" s="93"/>
      <c r="W25" s="93">
        <f t="shared" si="7"/>
        <v>513.61129100000005</v>
      </c>
      <c r="X25" s="93">
        <f t="shared" si="13"/>
        <v>0</v>
      </c>
      <c r="Y25" s="93"/>
      <c r="Z25" s="93"/>
      <c r="AA25" s="93">
        <f t="shared" si="14"/>
        <v>513.61129100000005</v>
      </c>
      <c r="AB25" s="403">
        <v>513.61129100000005</v>
      </c>
      <c r="AC25" s="140"/>
      <c r="AD25" s="95"/>
      <c r="AE25" s="95"/>
      <c r="AF25" s="95"/>
    </row>
    <row r="26" spans="1:34" s="87" customFormat="1" ht="15.75">
      <c r="A26" s="401">
        <v>14</v>
      </c>
      <c r="B26" s="146" t="s">
        <v>552</v>
      </c>
      <c r="C26" s="93">
        <f t="shared" si="2"/>
        <v>89.3</v>
      </c>
      <c r="D26" s="92"/>
      <c r="E26" s="92">
        <v>89.3</v>
      </c>
      <c r="F26" s="93">
        <f t="shared" si="8"/>
        <v>89.293999999999997</v>
      </c>
      <c r="G26" s="93">
        <f t="shared" si="9"/>
        <v>0</v>
      </c>
      <c r="H26" s="93">
        <f t="shared" si="10"/>
        <v>89.293999999999997</v>
      </c>
      <c r="I26" s="91">
        <f t="shared" si="3"/>
        <v>0</v>
      </c>
      <c r="J26" s="93">
        <f t="shared" si="11"/>
        <v>0</v>
      </c>
      <c r="K26" s="93"/>
      <c r="L26" s="91"/>
      <c r="M26" s="91">
        <f t="shared" si="12"/>
        <v>0</v>
      </c>
      <c r="N26" s="94"/>
      <c r="O26" s="94"/>
      <c r="P26" s="93">
        <f t="shared" si="4"/>
        <v>6.2939999999999996</v>
      </c>
      <c r="Q26" s="93">
        <f t="shared" si="5"/>
        <v>0</v>
      </c>
      <c r="R26" s="91"/>
      <c r="S26" s="91"/>
      <c r="T26" s="93">
        <f t="shared" si="6"/>
        <v>6.2939999999999996</v>
      </c>
      <c r="U26" s="402">
        <v>6.2939999999999996</v>
      </c>
      <c r="V26" s="91"/>
      <c r="W26" s="91">
        <f t="shared" si="7"/>
        <v>83</v>
      </c>
      <c r="X26" s="93">
        <f t="shared" si="13"/>
        <v>0</v>
      </c>
      <c r="Y26" s="93"/>
      <c r="Z26" s="91"/>
      <c r="AA26" s="91">
        <f t="shared" si="14"/>
        <v>83</v>
      </c>
      <c r="AB26" s="91">
        <v>83</v>
      </c>
      <c r="AC26" s="94"/>
      <c r="AD26" s="95"/>
      <c r="AE26" s="94"/>
      <c r="AF26" s="95"/>
    </row>
    <row r="27" spans="1:34" s="87" customFormat="1" ht="31.5">
      <c r="A27" s="401">
        <v>15</v>
      </c>
      <c r="B27" s="146" t="s">
        <v>420</v>
      </c>
      <c r="C27" s="93">
        <f t="shared" si="2"/>
        <v>665</v>
      </c>
      <c r="D27" s="92"/>
      <c r="E27" s="92">
        <v>665</v>
      </c>
      <c r="F27" s="93">
        <f t="shared" si="8"/>
        <v>0</v>
      </c>
      <c r="G27" s="93">
        <f t="shared" si="9"/>
        <v>0</v>
      </c>
      <c r="H27" s="93">
        <f t="shared" si="10"/>
        <v>0</v>
      </c>
      <c r="I27" s="91">
        <f t="shared" si="3"/>
        <v>0</v>
      </c>
      <c r="J27" s="93">
        <f t="shared" si="11"/>
        <v>0</v>
      </c>
      <c r="K27" s="93"/>
      <c r="L27" s="91"/>
      <c r="M27" s="91">
        <f t="shared" si="12"/>
        <v>0</v>
      </c>
      <c r="N27" s="91"/>
      <c r="O27" s="94"/>
      <c r="P27" s="93">
        <f t="shared" si="4"/>
        <v>0</v>
      </c>
      <c r="Q27" s="93">
        <f t="shared" si="5"/>
        <v>0</v>
      </c>
      <c r="R27" s="91"/>
      <c r="S27" s="91"/>
      <c r="T27" s="93">
        <f t="shared" si="6"/>
        <v>0</v>
      </c>
      <c r="U27" s="339"/>
      <c r="V27" s="91"/>
      <c r="W27" s="91">
        <f t="shared" si="7"/>
        <v>0</v>
      </c>
      <c r="X27" s="93">
        <f t="shared" si="13"/>
        <v>0</v>
      </c>
      <c r="Y27" s="93"/>
      <c r="Z27" s="91"/>
      <c r="AA27" s="91">
        <f t="shared" si="14"/>
        <v>0</v>
      </c>
      <c r="AB27" s="91"/>
      <c r="AC27" s="94"/>
      <c r="AD27" s="95"/>
      <c r="AE27" s="94"/>
      <c r="AF27" s="95"/>
    </row>
    <row r="28" spans="1:34" s="87" customFormat="1" ht="15.75">
      <c r="A28" s="401">
        <v>16</v>
      </c>
      <c r="B28" s="146" t="s">
        <v>553</v>
      </c>
      <c r="C28" s="93">
        <f t="shared" si="2"/>
        <v>220</v>
      </c>
      <c r="D28" s="92"/>
      <c r="E28" s="92">
        <v>220</v>
      </c>
      <c r="F28" s="93">
        <f t="shared" si="8"/>
        <v>130.98815300000001</v>
      </c>
      <c r="G28" s="93">
        <f t="shared" si="9"/>
        <v>0</v>
      </c>
      <c r="H28" s="93">
        <f t="shared" si="10"/>
        <v>130.98815300000001</v>
      </c>
      <c r="I28" s="91"/>
      <c r="J28" s="93"/>
      <c r="K28" s="93"/>
      <c r="L28" s="91"/>
      <c r="M28" s="91"/>
      <c r="N28" s="91"/>
      <c r="O28" s="94"/>
      <c r="P28" s="93"/>
      <c r="Q28" s="93"/>
      <c r="R28" s="91"/>
      <c r="S28" s="91"/>
      <c r="T28" s="93"/>
      <c r="U28" s="339"/>
      <c r="V28" s="91"/>
      <c r="W28" s="91">
        <f t="shared" si="7"/>
        <v>130.98815300000001</v>
      </c>
      <c r="X28" s="93"/>
      <c r="Y28" s="93"/>
      <c r="Z28" s="91"/>
      <c r="AA28" s="91">
        <f t="shared" si="14"/>
        <v>130.98815300000001</v>
      </c>
      <c r="AB28" s="91">
        <v>130.98815300000001</v>
      </c>
      <c r="AC28" s="94"/>
      <c r="AD28" s="95"/>
      <c r="AE28" s="94"/>
      <c r="AF28" s="95"/>
    </row>
    <row r="29" spans="1:34" s="87" customFormat="1" ht="31.5">
      <c r="A29" s="401">
        <v>17</v>
      </c>
      <c r="B29" s="146" t="s">
        <v>554</v>
      </c>
      <c r="C29" s="93">
        <f t="shared" si="2"/>
        <v>59</v>
      </c>
      <c r="D29" s="92"/>
      <c r="E29" s="92">
        <v>59</v>
      </c>
      <c r="F29" s="93"/>
      <c r="G29" s="93">
        <f t="shared" si="9"/>
        <v>0</v>
      </c>
      <c r="H29" s="93">
        <f t="shared" si="10"/>
        <v>0</v>
      </c>
      <c r="I29" s="91"/>
      <c r="J29" s="93"/>
      <c r="K29" s="93"/>
      <c r="L29" s="91"/>
      <c r="M29" s="91"/>
      <c r="N29" s="91"/>
      <c r="O29" s="94"/>
      <c r="P29" s="93"/>
      <c r="Q29" s="93"/>
      <c r="R29" s="91"/>
      <c r="S29" s="91"/>
      <c r="T29" s="93"/>
      <c r="U29" s="339"/>
      <c r="V29" s="91"/>
      <c r="W29" s="91"/>
      <c r="X29" s="93"/>
      <c r="Y29" s="93"/>
      <c r="Z29" s="91"/>
      <c r="AA29" s="91"/>
      <c r="AB29" s="91"/>
      <c r="AC29" s="94"/>
      <c r="AD29" s="95"/>
      <c r="AE29" s="94"/>
      <c r="AF29" s="95"/>
    </row>
    <row r="30" spans="1:34" s="87" customFormat="1" ht="15.75" hidden="1" customHeight="1">
      <c r="A30" s="96"/>
      <c r="B30" s="97"/>
      <c r="C30" s="97"/>
      <c r="D30" s="97"/>
      <c r="E30" s="97"/>
      <c r="F30" s="97"/>
      <c r="G30" s="97"/>
      <c r="H30" s="97"/>
      <c r="I30" s="97"/>
      <c r="J30" s="97"/>
      <c r="K30" s="97"/>
      <c r="L30" s="97"/>
      <c r="M30" s="97"/>
      <c r="N30" s="340"/>
      <c r="O30" s="340"/>
      <c r="P30" s="97"/>
      <c r="Q30" s="97"/>
      <c r="R30" s="97"/>
      <c r="S30" s="97"/>
      <c r="T30" s="97"/>
      <c r="U30" s="97"/>
      <c r="V30" s="97"/>
      <c r="W30" s="97"/>
      <c r="X30" s="97"/>
      <c r="Y30" s="97"/>
      <c r="Z30" s="97"/>
      <c r="AA30" s="97"/>
      <c r="AB30" s="340"/>
      <c r="AC30" s="340"/>
      <c r="AD30" s="340"/>
      <c r="AE30" s="340"/>
      <c r="AF30" s="340"/>
    </row>
    <row r="32" spans="1:34">
      <c r="A32" s="580" t="s">
        <v>239</v>
      </c>
      <c r="B32" s="580"/>
      <c r="C32" s="580"/>
      <c r="D32" s="580"/>
      <c r="E32" s="580"/>
      <c r="F32" s="580"/>
      <c r="G32" s="580"/>
      <c r="H32" s="580"/>
      <c r="I32" s="580"/>
      <c r="J32" s="580"/>
      <c r="K32" s="580"/>
      <c r="L32" s="580"/>
      <c r="M32" s="580"/>
      <c r="N32" s="580"/>
      <c r="O32" s="580"/>
      <c r="P32" s="580"/>
    </row>
    <row r="33" spans="3:4">
      <c r="C33" s="404"/>
      <c r="D33" s="404"/>
    </row>
    <row r="34" spans="3:4" ht="61.5" customHeight="1"/>
  </sheetData>
  <mergeCells count="30">
    <mergeCell ref="A32:P32"/>
    <mergeCell ref="M8:O8"/>
    <mergeCell ref="P8:P9"/>
    <mergeCell ref="Q8:S8"/>
    <mergeCell ref="T8:V8"/>
    <mergeCell ref="B6:B9"/>
    <mergeCell ref="C6:E6"/>
    <mergeCell ref="F6:H6"/>
    <mergeCell ref="P6:AC6"/>
    <mergeCell ref="A6:A9"/>
    <mergeCell ref="AD6:AF6"/>
    <mergeCell ref="C7:C9"/>
    <mergeCell ref="D7:E8"/>
    <mergeCell ref="F7:F9"/>
    <mergeCell ref="G7:H8"/>
    <mergeCell ref="I7:O7"/>
    <mergeCell ref="P7:V7"/>
    <mergeCell ref="W7:AC7"/>
    <mergeCell ref="AD7:AD9"/>
    <mergeCell ref="AE7:AF8"/>
    <mergeCell ref="I8:I9"/>
    <mergeCell ref="J8:L8"/>
    <mergeCell ref="X8:Z8"/>
    <mergeCell ref="AA8:AC8"/>
    <mergeCell ref="W8:W9"/>
    <mergeCell ref="A1:B1"/>
    <mergeCell ref="J1:L1"/>
    <mergeCell ref="X1:Z1"/>
    <mergeCell ref="A3:AB3"/>
    <mergeCell ref="A4:AB4"/>
  </mergeCells>
  <pageMargins left="0" right="0" top="0" bottom="0" header="0.31496062992126" footer="0.31496062992126"/>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5" sqref="B15"/>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workbookViewId="0">
      <pane ySplit="9" topLeftCell="A37" activePane="bottomLeft" state="frozen"/>
      <selection pane="bottomLeft" activeCell="J39" sqref="J39"/>
    </sheetView>
  </sheetViews>
  <sheetFormatPr defaultRowHeight="15"/>
  <cols>
    <col min="2" max="2" width="7.7109375" customWidth="1"/>
    <col min="3" max="3" width="29" customWidth="1"/>
    <col min="4" max="4" width="14.140625" customWidth="1"/>
    <col min="5" max="5" width="14.5703125" customWidth="1"/>
    <col min="6" max="6" width="14.85546875" customWidth="1"/>
    <col min="7" max="7" width="17.42578125" customWidth="1"/>
    <col min="8" max="9" width="9.140625" customWidth="1"/>
    <col min="10" max="10" width="51.85546875" customWidth="1"/>
    <col min="11" max="31" width="9.140625" customWidth="1"/>
  </cols>
  <sheetData>
    <row r="1" spans="1:11">
      <c r="B1" s="21" t="s">
        <v>194</v>
      </c>
    </row>
    <row r="2" spans="1:11">
      <c r="B2" s="501" t="s">
        <v>601</v>
      </c>
      <c r="C2" s="501"/>
      <c r="D2" s="501"/>
      <c r="E2" s="501"/>
      <c r="F2" s="501"/>
      <c r="G2" s="501"/>
    </row>
    <row r="3" spans="1:11">
      <c r="A3" s="504" t="s">
        <v>602</v>
      </c>
      <c r="B3" s="504"/>
      <c r="C3" s="504"/>
      <c r="D3" s="504"/>
      <c r="E3" s="504"/>
      <c r="F3" s="504"/>
      <c r="G3" s="504"/>
    </row>
    <row r="4" spans="1:11" hidden="1">
      <c r="A4" s="504" t="s">
        <v>498</v>
      </c>
      <c r="B4" s="504"/>
      <c r="C4" s="504"/>
      <c r="D4" s="504"/>
      <c r="E4" s="504"/>
      <c r="F4" s="504"/>
      <c r="G4" s="504"/>
    </row>
    <row r="5" spans="1:11" hidden="1">
      <c r="B5" s="501" t="s">
        <v>65</v>
      </c>
      <c r="C5" s="501"/>
      <c r="D5" s="501"/>
      <c r="E5" s="501"/>
      <c r="F5" s="501"/>
      <c r="G5" s="501"/>
    </row>
    <row r="6" spans="1:11">
      <c r="B6" s="15"/>
      <c r="F6" s="502" t="s">
        <v>66</v>
      </c>
      <c r="G6" s="502"/>
    </row>
    <row r="7" spans="1:11">
      <c r="B7" s="503" t="s">
        <v>16</v>
      </c>
      <c r="C7" s="503" t="s">
        <v>17</v>
      </c>
      <c r="D7" s="503" t="s">
        <v>18</v>
      </c>
      <c r="E7" s="503" t="s">
        <v>19</v>
      </c>
      <c r="F7" s="503" t="s">
        <v>20</v>
      </c>
      <c r="G7" s="503"/>
    </row>
    <row r="8" spans="1:11" ht="21" customHeight="1">
      <c r="B8" s="503"/>
      <c r="C8" s="503"/>
      <c r="D8" s="503"/>
      <c r="E8" s="503"/>
      <c r="F8" s="20" t="s">
        <v>21</v>
      </c>
      <c r="G8" s="20" t="s">
        <v>22</v>
      </c>
    </row>
    <row r="9" spans="1:11">
      <c r="B9" s="182" t="s">
        <v>23</v>
      </c>
      <c r="C9" s="182" t="s">
        <v>24</v>
      </c>
      <c r="D9" s="182">
        <v>1</v>
      </c>
      <c r="E9" s="182">
        <v>2</v>
      </c>
      <c r="F9" s="182" t="s">
        <v>25</v>
      </c>
      <c r="G9" s="182" t="s">
        <v>26</v>
      </c>
    </row>
    <row r="10" spans="1:11" ht="24.75" customHeight="1">
      <c r="B10" s="183" t="s">
        <v>23</v>
      </c>
      <c r="C10" s="184" t="s">
        <v>27</v>
      </c>
      <c r="D10" s="185">
        <f>D11+D14+D17+D18+D19</f>
        <v>305219.90000000002</v>
      </c>
      <c r="E10" s="185">
        <f>E11+E14+E17+E18+E19+E20</f>
        <v>512848.18465000001</v>
      </c>
      <c r="F10" s="185">
        <f>F11+F14+F17+F18+F19+F20</f>
        <v>207628.28465000002</v>
      </c>
      <c r="G10" s="186">
        <f>E10/D10*100</f>
        <v>168.02580193820913</v>
      </c>
      <c r="J10" t="s">
        <v>520</v>
      </c>
      <c r="K10" s="42">
        <f>E10+47707.043634</f>
        <v>560555.22828399995</v>
      </c>
    </row>
    <row r="11" spans="1:11" ht="36.75" customHeight="1">
      <c r="B11" s="183" t="s">
        <v>28</v>
      </c>
      <c r="C11" s="184" t="s">
        <v>29</v>
      </c>
      <c r="D11" s="185">
        <f>D12+D13</f>
        <v>98369.9</v>
      </c>
      <c r="E11" s="185">
        <f t="shared" ref="E11:F11" si="0">E12+E13</f>
        <v>117262.68350900002</v>
      </c>
      <c r="F11" s="185">
        <f t="shared" si="0"/>
        <v>18892.783509000023</v>
      </c>
      <c r="G11" s="186">
        <f>E11/D11*100</f>
        <v>119.20585820357654</v>
      </c>
    </row>
    <row r="12" spans="1:11" ht="21" customHeight="1">
      <c r="B12" s="187" t="s">
        <v>30</v>
      </c>
      <c r="C12" s="188" t="s">
        <v>31</v>
      </c>
      <c r="D12" s="189">
        <f>'Bieu 50'!O17</f>
        <v>17680</v>
      </c>
      <c r="E12" s="189">
        <f>'Bieu 50'!P17</f>
        <v>18516.990006</v>
      </c>
      <c r="F12" s="190">
        <f>E12-D12</f>
        <v>836.99000599999999</v>
      </c>
      <c r="G12" s="191">
        <f>E12/D12*100</f>
        <v>104.73410636877828</v>
      </c>
    </row>
    <row r="13" spans="1:11" ht="33" customHeight="1">
      <c r="B13" s="187" t="s">
        <v>30</v>
      </c>
      <c r="C13" s="188" t="s">
        <v>32</v>
      </c>
      <c r="D13" s="192">
        <f>'Bieu 50'!O18</f>
        <v>80689.899999999994</v>
      </c>
      <c r="E13" s="192">
        <f>'Bieu 50'!P18</f>
        <v>98745.693503000017</v>
      </c>
      <c r="F13" s="190">
        <f>E13-D13</f>
        <v>18055.793503000023</v>
      </c>
      <c r="G13" s="191">
        <f t="shared" ref="G13:G36" si="1">E13/D13*100</f>
        <v>122.37677020668016</v>
      </c>
    </row>
    <row r="14" spans="1:11" ht="30" customHeight="1">
      <c r="B14" s="183" t="s">
        <v>33</v>
      </c>
      <c r="C14" s="184" t="s">
        <v>34</v>
      </c>
      <c r="D14" s="185">
        <f>SUM(D15:D16)</f>
        <v>206850</v>
      </c>
      <c r="E14" s="185">
        <f t="shared" ref="E14:F14" si="2">SUM(E15:E16)</f>
        <v>310504.228</v>
      </c>
      <c r="F14" s="185">
        <f t="shared" si="2"/>
        <v>103654.22799999999</v>
      </c>
      <c r="G14" s="186">
        <f t="shared" si="1"/>
        <v>150.11081846748851</v>
      </c>
    </row>
    <row r="15" spans="1:11" ht="62.25" customHeight="1">
      <c r="B15" s="187">
        <v>1</v>
      </c>
      <c r="C15" s="188" t="s">
        <v>470</v>
      </c>
      <c r="D15" s="189">
        <f>150861+27574</f>
        <v>178435</v>
      </c>
      <c r="E15" s="190">
        <v>234786.49</v>
      </c>
      <c r="F15" s="190">
        <f>E15-D15</f>
        <v>56351.489999999991</v>
      </c>
      <c r="G15" s="191">
        <f t="shared" si="1"/>
        <v>131.58096225516294</v>
      </c>
    </row>
    <row r="16" spans="1:11" ht="56.25" customHeight="1">
      <c r="B16" s="187">
        <v>2</v>
      </c>
      <c r="C16" s="188" t="s">
        <v>471</v>
      </c>
      <c r="D16" s="190">
        <f>23841+4574</f>
        <v>28415</v>
      </c>
      <c r="E16" s="190">
        <v>75717.737999999998</v>
      </c>
      <c r="F16" s="190">
        <f t="shared" ref="F16:F18" si="3">E16-D16</f>
        <v>47302.737999999998</v>
      </c>
      <c r="G16" s="191">
        <f t="shared" si="1"/>
        <v>266.47101178954779</v>
      </c>
    </row>
    <row r="17" spans="2:11" ht="22.5" customHeight="1">
      <c r="B17" s="183" t="s">
        <v>35</v>
      </c>
      <c r="C17" s="184" t="s">
        <v>36</v>
      </c>
      <c r="D17" s="190"/>
      <c r="E17" s="190"/>
      <c r="F17" s="190"/>
      <c r="G17" s="191"/>
    </row>
    <row r="18" spans="2:11" ht="21.75" customHeight="1">
      <c r="B18" s="183" t="s">
        <v>37</v>
      </c>
      <c r="C18" s="184" t="s">
        <v>38</v>
      </c>
      <c r="D18" s="190"/>
      <c r="E18" s="190">
        <f>'Bieu 50'!F71</f>
        <v>1298.019595</v>
      </c>
      <c r="F18" s="190">
        <f t="shared" si="3"/>
        <v>1298.019595</v>
      </c>
      <c r="G18" s="191"/>
    </row>
    <row r="19" spans="2:11" ht="30.75" customHeight="1">
      <c r="B19" s="183" t="s">
        <v>39</v>
      </c>
      <c r="C19" s="184" t="s">
        <v>40</v>
      </c>
      <c r="D19" s="190"/>
      <c r="E19" s="190">
        <f>'Bieu 50'!F72</f>
        <v>83783.253546000007</v>
      </c>
      <c r="F19" s="190">
        <f>E19-D19</f>
        <v>83783.253546000007</v>
      </c>
      <c r="G19" s="191"/>
    </row>
    <row r="20" spans="2:11" ht="30.75" hidden="1" customHeight="1">
      <c r="B20" s="183" t="s">
        <v>132</v>
      </c>
      <c r="C20" s="184" t="s">
        <v>467</v>
      </c>
      <c r="D20" s="190"/>
      <c r="E20" s="190"/>
      <c r="F20" s="190"/>
      <c r="G20" s="191"/>
    </row>
    <row r="21" spans="2:11" ht="23.25" customHeight="1">
      <c r="B21" s="183" t="s">
        <v>24</v>
      </c>
      <c r="C21" s="184" t="s">
        <v>41</v>
      </c>
      <c r="D21" s="185">
        <f>D22+D30+D37</f>
        <v>343674.9</v>
      </c>
      <c r="E21" s="185">
        <f>E22+E30+E37+E38+E29</f>
        <v>511489.00069399999</v>
      </c>
      <c r="F21" s="185">
        <f t="shared" ref="F21" si="4">F22+F30+F37</f>
        <v>138998.73865300004</v>
      </c>
      <c r="G21" s="191">
        <f t="shared" si="1"/>
        <v>148.82931534831317</v>
      </c>
      <c r="J21" t="s">
        <v>519</v>
      </c>
      <c r="K21" s="42">
        <f>E21+46647.0031+796.938082</f>
        <v>558932.94187600003</v>
      </c>
    </row>
    <row r="22" spans="2:11" ht="23.25" customHeight="1">
      <c r="B22" s="183" t="s">
        <v>28</v>
      </c>
      <c r="C22" s="184" t="s">
        <v>42</v>
      </c>
      <c r="D22" s="190">
        <f>SUM(D23:D29)</f>
        <v>330698.90000000002</v>
      </c>
      <c r="E22" s="190">
        <f t="shared" ref="E22:F22" si="5">SUM(E23:E29)</f>
        <v>321519.69735000003</v>
      </c>
      <c r="F22" s="190">
        <f t="shared" si="5"/>
        <v>-2779.2026499999556</v>
      </c>
      <c r="G22" s="191">
        <f t="shared" si="1"/>
        <v>97.224302031243525</v>
      </c>
    </row>
    <row r="23" spans="2:11" s="113" customFormat="1" ht="23.25" customHeight="1">
      <c r="B23" s="193">
        <v>1</v>
      </c>
      <c r="C23" s="194" t="s">
        <v>43</v>
      </c>
      <c r="D23" s="195">
        <f>'Bieu 51H-Nga'!D13</f>
        <v>24206.400000000001</v>
      </c>
      <c r="E23" s="195">
        <f>'bieu 53-H Nga'!G13</f>
        <v>28109.235000000001</v>
      </c>
      <c r="F23" s="195">
        <f>E23-D23</f>
        <v>3902.8349999999991</v>
      </c>
      <c r="G23" s="196">
        <f t="shared" si="1"/>
        <v>116.12315338092405</v>
      </c>
      <c r="H23" s="114"/>
      <c r="J23" s="113" t="s">
        <v>518</v>
      </c>
      <c r="K23" s="114">
        <f>E23+E32+E35</f>
        <v>58326.934999999998</v>
      </c>
    </row>
    <row r="24" spans="2:11" ht="19.5" customHeight="1">
      <c r="B24" s="187">
        <v>2</v>
      </c>
      <c r="C24" s="188" t="s">
        <v>44</v>
      </c>
      <c r="D24" s="190">
        <f>'bieu 53-H Nga'!D22</f>
        <v>300092.5</v>
      </c>
      <c r="E24" s="190">
        <f>'bieu 53-H Nga'!G22</f>
        <v>293410.46235000005</v>
      </c>
      <c r="F24" s="190">
        <f>E24-D24</f>
        <v>-6682.0376499999547</v>
      </c>
      <c r="G24" s="191">
        <f t="shared" si="1"/>
        <v>97.773340669960106</v>
      </c>
      <c r="J24" t="s">
        <v>44</v>
      </c>
      <c r="K24" s="42">
        <f>E24+E33+E36</f>
        <v>315072.39782200009</v>
      </c>
    </row>
    <row r="25" spans="2:11" ht="28.5" customHeight="1">
      <c r="B25" s="187">
        <v>3</v>
      </c>
      <c r="C25" s="188" t="s">
        <v>45</v>
      </c>
      <c r="D25" s="190"/>
      <c r="E25" s="190"/>
      <c r="F25" s="190"/>
      <c r="G25" s="191"/>
      <c r="K25" s="42">
        <f>D23+D35</f>
        <v>35006.400000000001</v>
      </c>
    </row>
    <row r="26" spans="2:11" ht="27" customHeight="1">
      <c r="B26" s="187">
        <v>4</v>
      </c>
      <c r="C26" s="188" t="s">
        <v>46</v>
      </c>
      <c r="D26" s="190"/>
      <c r="E26" s="190"/>
      <c r="F26" s="190"/>
      <c r="G26" s="191"/>
    </row>
    <row r="27" spans="2:11" ht="21.75" customHeight="1">
      <c r="B27" s="187">
        <v>5</v>
      </c>
      <c r="C27" s="188" t="s">
        <v>441</v>
      </c>
      <c r="D27" s="190">
        <f>'bieu 53-H Nga'!D28</f>
        <v>6400</v>
      </c>
      <c r="E27" s="190"/>
      <c r="F27" s="190"/>
      <c r="G27" s="191">
        <f t="shared" si="1"/>
        <v>0</v>
      </c>
    </row>
    <row r="28" spans="2:11" ht="36" customHeight="1">
      <c r="B28" s="187">
        <v>6</v>
      </c>
      <c r="C28" s="188" t="s">
        <v>48</v>
      </c>
      <c r="D28" s="190">
        <f>'bieu 53-H Nga'!D29</f>
        <v>0</v>
      </c>
      <c r="E28" s="190"/>
      <c r="F28" s="190"/>
      <c r="G28" s="191" t="e">
        <f t="shared" si="1"/>
        <v>#DIV/0!</v>
      </c>
    </row>
    <row r="29" spans="2:11" ht="36" hidden="1" customHeight="1">
      <c r="B29" s="187">
        <v>7</v>
      </c>
      <c r="C29" s="188" t="s">
        <v>469</v>
      </c>
      <c r="D29" s="190"/>
      <c r="E29" s="190"/>
      <c r="F29" s="190"/>
      <c r="G29" s="191"/>
    </row>
    <row r="30" spans="2:11" s="113" customFormat="1" ht="27.75" customHeight="1">
      <c r="B30" s="197" t="s">
        <v>33</v>
      </c>
      <c r="C30" s="198" t="s">
        <v>49</v>
      </c>
      <c r="D30" s="199">
        <f>D31+D34</f>
        <v>12976</v>
      </c>
      <c r="E30" s="199">
        <f t="shared" ref="E30:F30" si="6">E31+E34</f>
        <v>51879.635472000002</v>
      </c>
      <c r="F30" s="199">
        <f t="shared" si="6"/>
        <v>38903.635472000002</v>
      </c>
      <c r="G30" s="196">
        <f t="shared" si="1"/>
        <v>399.81223390875465</v>
      </c>
    </row>
    <row r="31" spans="2:11" s="113" customFormat="1" ht="30" customHeight="1">
      <c r="B31" s="193">
        <v>1</v>
      </c>
      <c r="C31" s="194" t="s">
        <v>50</v>
      </c>
      <c r="D31" s="195">
        <f>SUM(D32:D33)</f>
        <v>0</v>
      </c>
      <c r="E31" s="195">
        <f t="shared" ref="E31:F31" si="7">SUM(E32:E33)</f>
        <v>30727.651472000001</v>
      </c>
      <c r="F31" s="195">
        <f t="shared" si="7"/>
        <v>30727.651472000001</v>
      </c>
      <c r="G31" s="196"/>
    </row>
    <row r="32" spans="2:11" s="113" customFormat="1" ht="30" customHeight="1">
      <c r="B32" s="193" t="s">
        <v>243</v>
      </c>
      <c r="C32" s="194" t="s">
        <v>242</v>
      </c>
      <c r="D32" s="195">
        <f>'bieu 53-H Nga'!D34</f>
        <v>0</v>
      </c>
      <c r="E32" s="195">
        <f>'bieu 53-H Nga'!G34</f>
        <v>25637.61</v>
      </c>
      <c r="F32" s="195">
        <f>E32-D32</f>
        <v>25637.61</v>
      </c>
      <c r="G32" s="196"/>
    </row>
    <row r="33" spans="2:10" s="126" customFormat="1" ht="30" customHeight="1">
      <c r="B33" s="200" t="s">
        <v>244</v>
      </c>
      <c r="C33" s="201" t="s">
        <v>488</v>
      </c>
      <c r="D33" s="190">
        <f>'bieu 53-H Nga'!D38</f>
        <v>0</v>
      </c>
      <c r="E33" s="190">
        <f>'bieu 53-H Nga'!G38</f>
        <v>5090.0414720000008</v>
      </c>
      <c r="F33" s="190">
        <f>E33-D33</f>
        <v>5090.0414720000008</v>
      </c>
      <c r="G33" s="191"/>
    </row>
    <row r="34" spans="2:10" s="113" customFormat="1" ht="27.75" customHeight="1">
      <c r="B34" s="200">
        <v>2</v>
      </c>
      <c r="C34" s="201" t="s">
        <v>51</v>
      </c>
      <c r="D34" s="190">
        <f>SUM(D35:D36)</f>
        <v>12976</v>
      </c>
      <c r="E34" s="190">
        <f>SUM(E35:E36)</f>
        <v>21151.984</v>
      </c>
      <c r="F34" s="190">
        <f t="shared" ref="F34" si="8">SUM(F35:F36)</f>
        <v>8175.9839999999995</v>
      </c>
      <c r="G34" s="191">
        <f t="shared" si="1"/>
        <v>163.00850801479655</v>
      </c>
      <c r="J34" s="114">
        <f>J35-'bieu 52H- Nga'!C14</f>
        <v>0</v>
      </c>
    </row>
    <row r="35" spans="2:10" s="113" customFormat="1" ht="39.75" customHeight="1">
      <c r="B35" s="193" t="s">
        <v>243</v>
      </c>
      <c r="C35" s="194" t="s">
        <v>242</v>
      </c>
      <c r="D35" s="190">
        <f>'bieu 53-H Nga'!D44+'bieu 53-H Nga'!D47</f>
        <v>10800</v>
      </c>
      <c r="E35" s="190">
        <f>'bieu 53-H Nga'!G44+'bieu 53-H Nga'!G47</f>
        <v>4580.0899999999992</v>
      </c>
      <c r="F35" s="190">
        <f>E35-D35</f>
        <v>-6219.9100000000008</v>
      </c>
      <c r="G35" s="190">
        <f t="shared" si="1"/>
        <v>42.40824074074073</v>
      </c>
      <c r="J35" s="114">
        <f>D35+D23</f>
        <v>35006.400000000001</v>
      </c>
    </row>
    <row r="36" spans="2:10" s="126" customFormat="1" ht="27.75" customHeight="1">
      <c r="B36" s="200" t="s">
        <v>244</v>
      </c>
      <c r="C36" s="201" t="s">
        <v>488</v>
      </c>
      <c r="D36" s="190">
        <f>'bieu 53-H Nga'!D45+'bieu 53-H Nga'!D54</f>
        <v>2176</v>
      </c>
      <c r="E36" s="190">
        <f>'bieu 53-H Nga'!G45+'bieu 53-H Nga'!G54</f>
        <v>16571.894</v>
      </c>
      <c r="F36" s="190">
        <f>E36-D36</f>
        <v>14395.894</v>
      </c>
      <c r="G36" s="191">
        <f t="shared" si="1"/>
        <v>761.5760110294118</v>
      </c>
    </row>
    <row r="37" spans="2:10" ht="32.25" customHeight="1">
      <c r="B37" s="183" t="s">
        <v>35</v>
      </c>
      <c r="C37" s="184" t="s">
        <v>52</v>
      </c>
      <c r="D37" s="185"/>
      <c r="E37" s="185">
        <f>'bieu 53-H Nga'!G55</f>
        <v>102874.30583100001</v>
      </c>
      <c r="F37" s="185">
        <f t="shared" ref="F37:F39" si="9">E37-D37</f>
        <v>102874.30583100001</v>
      </c>
      <c r="G37" s="196"/>
    </row>
    <row r="38" spans="2:10" ht="32.25" customHeight="1">
      <c r="B38" s="183" t="s">
        <v>37</v>
      </c>
      <c r="C38" s="184" t="s">
        <v>240</v>
      </c>
      <c r="D38" s="185"/>
      <c r="E38" s="185">
        <v>35215.362041</v>
      </c>
      <c r="F38" s="185">
        <f t="shared" si="9"/>
        <v>35215.362041</v>
      </c>
      <c r="G38" s="196"/>
    </row>
    <row r="39" spans="2:10" s="113" customFormat="1" ht="33.75" customHeight="1">
      <c r="B39" s="197" t="s">
        <v>53</v>
      </c>
      <c r="C39" s="198" t="s">
        <v>54</v>
      </c>
      <c r="D39" s="195"/>
      <c r="E39" s="199">
        <f>E10-E21</f>
        <v>1359.1839560000226</v>
      </c>
      <c r="F39" s="199">
        <f t="shared" si="9"/>
        <v>1359.1839560000226</v>
      </c>
      <c r="G39" s="196"/>
      <c r="I39" s="471" t="s">
        <v>521</v>
      </c>
      <c r="J39" s="472">
        <f>1159.688889+199.720067</f>
        <v>1359.408956</v>
      </c>
    </row>
    <row r="40" spans="2:10" ht="25.5" customHeight="1">
      <c r="B40" s="183" t="s">
        <v>55</v>
      </c>
      <c r="C40" s="184" t="s">
        <v>56</v>
      </c>
      <c r="D40" s="185"/>
      <c r="E40" s="190"/>
      <c r="F40" s="190"/>
      <c r="G40" s="196"/>
      <c r="J40" s="42">
        <f>E39-J39</f>
        <v>-0.22499999997739906</v>
      </c>
    </row>
    <row r="41" spans="2:10" ht="19.5" customHeight="1">
      <c r="B41" s="183" t="s">
        <v>28</v>
      </c>
      <c r="C41" s="184" t="s">
        <v>57</v>
      </c>
      <c r="D41" s="190"/>
      <c r="E41" s="190"/>
      <c r="F41" s="190"/>
      <c r="G41" s="196"/>
    </row>
    <row r="42" spans="2:10" ht="42" customHeight="1">
      <c r="B42" s="183" t="s">
        <v>33</v>
      </c>
      <c r="C42" s="184" t="s">
        <v>58</v>
      </c>
      <c r="D42" s="190"/>
      <c r="E42" s="190"/>
      <c r="F42" s="190"/>
      <c r="G42" s="196"/>
    </row>
    <row r="43" spans="2:10" ht="21" customHeight="1">
      <c r="B43" s="183" t="s">
        <v>59</v>
      </c>
      <c r="C43" s="184" t="s">
        <v>60</v>
      </c>
      <c r="D43" s="185"/>
      <c r="E43" s="190"/>
      <c r="F43" s="190"/>
      <c r="G43" s="196"/>
    </row>
    <row r="44" spans="2:10" ht="18" customHeight="1">
      <c r="B44" s="183" t="s">
        <v>28</v>
      </c>
      <c r="C44" s="184" t="s">
        <v>61</v>
      </c>
      <c r="D44" s="190"/>
      <c r="E44" s="190"/>
      <c r="F44" s="190"/>
      <c r="G44" s="196"/>
    </row>
    <row r="45" spans="2:10" ht="16.5" customHeight="1">
      <c r="B45" s="183" t="s">
        <v>33</v>
      </c>
      <c r="C45" s="184" t="s">
        <v>62</v>
      </c>
      <c r="D45" s="190"/>
      <c r="E45" s="190"/>
      <c r="F45" s="190"/>
      <c r="G45" s="196"/>
    </row>
    <row r="46" spans="2:10" ht="33.75" customHeight="1">
      <c r="B46" s="202" t="s">
        <v>63</v>
      </c>
      <c r="C46" s="203" t="s">
        <v>64</v>
      </c>
      <c r="D46" s="204"/>
      <c r="E46" s="204"/>
      <c r="F46" s="204"/>
      <c r="G46" s="205"/>
    </row>
    <row r="48" spans="2:10" ht="69.75" hidden="1" customHeight="1">
      <c r="B48" s="500" t="s">
        <v>67</v>
      </c>
      <c r="C48" s="500"/>
      <c r="D48" s="500"/>
      <c r="E48" s="500"/>
      <c r="F48" s="500"/>
      <c r="G48" s="500"/>
    </row>
  </sheetData>
  <mergeCells count="11">
    <mergeCell ref="B48:G48"/>
    <mergeCell ref="B2:G2"/>
    <mergeCell ref="B5:G5"/>
    <mergeCell ref="F6:G6"/>
    <mergeCell ref="B7:B8"/>
    <mergeCell ref="C7:C8"/>
    <mergeCell ref="D7:D8"/>
    <mergeCell ref="E7:E8"/>
    <mergeCell ref="F7:G7"/>
    <mergeCell ref="A4:G4"/>
    <mergeCell ref="A3:G3"/>
  </mergeCells>
  <pageMargins left="0.26" right="0.28000000000000003" top="0.75" bottom="0.75" header="0.3" footer="0.3"/>
  <pageSetup paperSize="9" scale="91" orientation="portrait" verticalDpi="4294967295"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82"/>
  <sheetViews>
    <sheetView topLeftCell="B1" workbookViewId="0">
      <selection activeCell="C92" sqref="C92"/>
    </sheetView>
  </sheetViews>
  <sheetFormatPr defaultRowHeight="15"/>
  <cols>
    <col min="1" max="1" width="0" hidden="1" customWidth="1"/>
    <col min="2" max="2" width="6.7109375" customWidth="1"/>
    <col min="3" max="3" width="46" customWidth="1"/>
    <col min="4" max="4" width="12.7109375" customWidth="1"/>
    <col min="5" max="5" width="11.7109375" customWidth="1"/>
    <col min="6" max="6" width="11.42578125" customWidth="1"/>
    <col min="7" max="7" width="11.7109375" customWidth="1"/>
    <col min="8" max="9" width="11.7109375" style="113" customWidth="1"/>
    <col min="10" max="11" width="11.28515625" customWidth="1"/>
    <col min="13" max="13" width="17.7109375" hidden="1" customWidth="1"/>
    <col min="14" max="14" width="10.140625" hidden="1" customWidth="1"/>
    <col min="15" max="15" width="11" hidden="1" customWidth="1"/>
    <col min="16" max="16" width="11.140625" hidden="1" customWidth="1"/>
  </cols>
  <sheetData>
    <row r="1" spans="1:16">
      <c r="B1" s="21" t="s">
        <v>465</v>
      </c>
      <c r="K1" s="505"/>
      <c r="L1" s="505"/>
    </row>
    <row r="2" spans="1:16" ht="35.25" customHeight="1">
      <c r="B2" s="506" t="s">
        <v>547</v>
      </c>
      <c r="C2" s="506"/>
      <c r="D2" s="506"/>
      <c r="E2" s="506"/>
      <c r="F2" s="506"/>
      <c r="G2" s="506"/>
      <c r="H2" s="506"/>
      <c r="I2" s="506"/>
      <c r="J2" s="506"/>
      <c r="K2" s="506"/>
    </row>
    <row r="3" spans="1:16" ht="18.75" customHeight="1">
      <c r="A3" s="504" t="str">
        <f>'Bieu 48 H'!A3:G3</f>
        <v>(Kèm theo Nghi quyết số:       /NQ-HĐND, ngày        /tháng        năm 2023 của HĐND huyện Đăk Tô)</v>
      </c>
      <c r="B3" s="504"/>
      <c r="C3" s="504"/>
      <c r="D3" s="504"/>
      <c r="E3" s="504"/>
      <c r="F3" s="504"/>
      <c r="G3" s="504"/>
      <c r="H3" s="504"/>
      <c r="I3" s="504"/>
      <c r="J3" s="504"/>
      <c r="K3" s="504"/>
    </row>
    <row r="4" spans="1:16" ht="18.75" hidden="1" customHeight="1">
      <c r="A4" s="504" t="str">
        <f>'Bieu 48 H'!A4:G4</f>
        <v>(Kèm theo Nghi quyết số:       /NQ-HĐND, ngày        /tháng        năm 2021 của HĐND huyện Đăk Tô)</v>
      </c>
      <c r="B4" s="504"/>
      <c r="C4" s="504"/>
      <c r="D4" s="504"/>
      <c r="E4" s="504"/>
      <c r="F4" s="504"/>
      <c r="G4" s="504"/>
      <c r="H4" s="504"/>
      <c r="I4" s="504"/>
      <c r="J4" s="504"/>
      <c r="K4" s="504"/>
    </row>
    <row r="5" spans="1:16" hidden="1">
      <c r="B5" s="507" t="s">
        <v>65</v>
      </c>
      <c r="C5" s="507"/>
      <c r="D5" s="507"/>
      <c r="E5" s="507"/>
      <c r="F5" s="507"/>
      <c r="G5" s="507"/>
      <c r="H5" s="507"/>
      <c r="I5" s="507"/>
      <c r="J5" s="507"/>
      <c r="K5" s="507"/>
    </row>
    <row r="6" spans="1:16">
      <c r="B6" s="19"/>
      <c r="C6" s="19"/>
      <c r="D6" s="19"/>
      <c r="E6" s="19"/>
      <c r="F6" s="19"/>
      <c r="G6" s="19"/>
      <c r="H6" s="351"/>
      <c r="I6" s="351"/>
      <c r="J6" s="19"/>
      <c r="K6" s="19"/>
    </row>
    <row r="7" spans="1:16">
      <c r="G7" s="17"/>
      <c r="H7" s="352"/>
      <c r="I7" s="352"/>
      <c r="J7" s="502" t="s">
        <v>66</v>
      </c>
      <c r="K7" s="502"/>
    </row>
    <row r="8" spans="1:16" s="113" customFormat="1" hidden="1">
      <c r="C8" s="113" t="s">
        <v>548</v>
      </c>
      <c r="F8" s="356">
        <f>628988.897979-358211.271634-F12</f>
        <v>0</v>
      </c>
      <c r="G8" s="352"/>
      <c r="H8" s="397">
        <f>505264.276172-310504.228-H12</f>
        <v>0</v>
      </c>
      <c r="I8" s="397">
        <f>55843.916262-47707.043634-I12</f>
        <v>0</v>
      </c>
      <c r="J8" s="396"/>
      <c r="K8" s="396"/>
    </row>
    <row r="9" spans="1:16">
      <c r="B9" s="503" t="s">
        <v>16</v>
      </c>
      <c r="C9" s="503" t="s">
        <v>68</v>
      </c>
      <c r="D9" s="503" t="s">
        <v>18</v>
      </c>
      <c r="E9" s="503"/>
      <c r="F9" s="511" t="s">
        <v>19</v>
      </c>
      <c r="G9" s="512"/>
      <c r="H9" s="512"/>
      <c r="I9" s="513"/>
      <c r="J9" s="503" t="s">
        <v>69</v>
      </c>
      <c r="K9" s="503"/>
    </row>
    <row r="10" spans="1:16" ht="25.5">
      <c r="B10" s="503"/>
      <c r="C10" s="503"/>
      <c r="D10" s="20" t="s">
        <v>70</v>
      </c>
      <c r="E10" s="20" t="s">
        <v>71</v>
      </c>
      <c r="F10" s="20" t="s">
        <v>70</v>
      </c>
      <c r="G10" s="20" t="s">
        <v>71</v>
      </c>
      <c r="H10" s="350" t="s">
        <v>510</v>
      </c>
      <c r="I10" s="350" t="s">
        <v>511</v>
      </c>
      <c r="J10" s="20" t="s">
        <v>70</v>
      </c>
      <c r="K10" s="20" t="s">
        <v>71</v>
      </c>
      <c r="M10" s="359"/>
      <c r="N10" s="359" t="s">
        <v>512</v>
      </c>
      <c r="O10" s="359" t="s">
        <v>510</v>
      </c>
      <c r="P10" s="359" t="s">
        <v>468</v>
      </c>
    </row>
    <row r="11" spans="1:16">
      <c r="B11" s="20" t="s">
        <v>23</v>
      </c>
      <c r="C11" s="20" t="s">
        <v>24</v>
      </c>
      <c r="D11" s="20">
        <v>1</v>
      </c>
      <c r="E11" s="20">
        <v>2</v>
      </c>
      <c r="F11" s="20">
        <v>3</v>
      </c>
      <c r="G11" s="20">
        <v>4</v>
      </c>
      <c r="H11" s="350" t="s">
        <v>508</v>
      </c>
      <c r="I11" s="350" t="s">
        <v>509</v>
      </c>
      <c r="J11" s="20" t="s">
        <v>72</v>
      </c>
      <c r="K11" s="20" t="s">
        <v>73</v>
      </c>
      <c r="M11" s="359" t="s">
        <v>507</v>
      </c>
      <c r="N11" s="360">
        <f>488251.119778</f>
        <v>488251.11977799999</v>
      </c>
      <c r="O11" s="361">
        <v>398699.29339800001</v>
      </c>
      <c r="P11" s="361">
        <v>55525.374492000003</v>
      </c>
    </row>
    <row r="12" spans="1:16" ht="34.5" customHeight="1">
      <c r="B12" s="182"/>
      <c r="C12" s="206" t="s">
        <v>74</v>
      </c>
      <c r="D12" s="348">
        <f>D13+D70+D71+D73</f>
        <v>130000</v>
      </c>
      <c r="E12" s="348">
        <f>E13+E70+E71+E73</f>
        <v>98369.9</v>
      </c>
      <c r="F12" s="207">
        <f>F13+F70+F71+F73+F72</f>
        <v>270777.626345</v>
      </c>
      <c r="G12" s="207">
        <f>G13+G70+G71+G73+G72</f>
        <v>202896.92080000002</v>
      </c>
      <c r="H12" s="353">
        <f t="shared" ref="H12:I12" si="0">H13+H70+H71+H73+H72</f>
        <v>194760.04817200004</v>
      </c>
      <c r="I12" s="353">
        <f t="shared" si="0"/>
        <v>8136.8726280000001</v>
      </c>
      <c r="J12" s="207">
        <f t="shared" ref="J12:K16" si="1">F12/D12*100</f>
        <v>208.29048180384615</v>
      </c>
      <c r="K12" s="207">
        <f t="shared" si="1"/>
        <v>206.25915122410413</v>
      </c>
      <c r="M12" s="361" t="s">
        <v>505</v>
      </c>
      <c r="N12" s="360">
        <v>259295.5191</v>
      </c>
      <c r="O12" s="361">
        <v>212648.516</v>
      </c>
      <c r="P12" s="361">
        <v>46647.003100000002</v>
      </c>
    </row>
    <row r="13" spans="1:16" ht="21" customHeight="1">
      <c r="B13" s="183" t="s">
        <v>23</v>
      </c>
      <c r="C13" s="184" t="s">
        <v>75</v>
      </c>
      <c r="D13" s="208">
        <f>D14+D62+D61+D69</f>
        <v>130000</v>
      </c>
      <c r="E13" s="208">
        <f>E14+E62+E61+E69</f>
        <v>98369.9</v>
      </c>
      <c r="F13" s="209">
        <f>F14+F62+F61+F69</f>
        <v>149928.02701299998</v>
      </c>
      <c r="G13" s="209">
        <f>G14+G62+G61+G69</f>
        <v>117262.68350900001</v>
      </c>
      <c r="H13" s="354">
        <f t="shared" ref="H13:I13" si="2">H14+H62+H61+H69</f>
        <v>114074.19535600003</v>
      </c>
      <c r="I13" s="354">
        <f t="shared" si="2"/>
        <v>3188.4881530000002</v>
      </c>
      <c r="J13" s="209">
        <f t="shared" si="1"/>
        <v>115.32925154846151</v>
      </c>
      <c r="K13" s="209">
        <f t="shared" si="1"/>
        <v>119.20585820357653</v>
      </c>
      <c r="M13" s="359" t="s">
        <v>506</v>
      </c>
      <c r="N13" s="360"/>
      <c r="O13" s="361"/>
      <c r="P13" s="361"/>
    </row>
    <row r="14" spans="1:16" ht="19.5" customHeight="1">
      <c r="B14" s="183" t="s">
        <v>28</v>
      </c>
      <c r="C14" s="184" t="s">
        <v>0</v>
      </c>
      <c r="D14" s="208">
        <f>D15+D21+D27+D30+D38+D39+D42+D43+D48+D49+D50+D51+D52+D53+D55+D56+D57+D58</f>
        <v>130000</v>
      </c>
      <c r="E14" s="208">
        <f>E15+E21+E27+E30+E38+E39+E42+E43+E48+E49+E50+E51+E52+E53+E55+E56+E57+E58</f>
        <v>98369.9</v>
      </c>
      <c r="F14" s="209">
        <f>F15+F21+F27+F30+F38+F39+F42+F43+F48+F49+F50+F51+F52+F53+F55+F56+F57+F58</f>
        <v>149928.02701299998</v>
      </c>
      <c r="G14" s="209">
        <f>G15+G21+G27+G30+G38+G39+G42+G43+G48+G49+G50+G51+G52+G53+G55+G56+G57+G58</f>
        <v>117262.68350900001</v>
      </c>
      <c r="H14" s="354">
        <f t="shared" ref="H14:I14" si="3">H15+H21+H27+H30+H38+H39+H42+H43+H48+H49+H50+H51+H52+H53+H55+H56+H57+H58</f>
        <v>114074.19535600003</v>
      </c>
      <c r="I14" s="354">
        <f t="shared" si="3"/>
        <v>3188.4881530000002</v>
      </c>
      <c r="J14" s="209">
        <f t="shared" si="1"/>
        <v>115.32925154846151</v>
      </c>
      <c r="K14" s="209">
        <f t="shared" si="1"/>
        <v>119.20585820357653</v>
      </c>
      <c r="M14" s="362"/>
      <c r="N14" s="362">
        <f>N11-N12-N13</f>
        <v>228955.60067799999</v>
      </c>
      <c r="O14" s="362">
        <f t="shared" ref="O14:P14" si="4">O11-O12-O13</f>
        <v>186050.77739800001</v>
      </c>
      <c r="P14" s="362">
        <f t="shared" si="4"/>
        <v>8878.3713920000009</v>
      </c>
    </row>
    <row r="15" spans="1:16" ht="24" customHeight="1">
      <c r="B15" s="183">
        <v>1</v>
      </c>
      <c r="C15" s="184" t="s">
        <v>76</v>
      </c>
      <c r="D15" s="208">
        <f>D16+D17+D18</f>
        <v>4430</v>
      </c>
      <c r="E15" s="208">
        <f>E16+E17+E18</f>
        <v>794</v>
      </c>
      <c r="F15" s="209">
        <f>F16+F17+F18</f>
        <v>2977.8140960000001</v>
      </c>
      <c r="G15" s="209">
        <f>G16+G17+G18</f>
        <v>693.81912599999998</v>
      </c>
      <c r="H15" s="354">
        <f>H16+H17+H18</f>
        <v>693.81912599999998</v>
      </c>
      <c r="I15" s="354">
        <f t="shared" ref="I15" si="5">I16+I17+I18</f>
        <v>0</v>
      </c>
      <c r="J15" s="209">
        <f t="shared" si="1"/>
        <v>67.219279819413089</v>
      </c>
      <c r="K15" s="209">
        <f t="shared" si="1"/>
        <v>87.382761460957184</v>
      </c>
      <c r="M15" s="362"/>
      <c r="N15" s="362">
        <f>F12-N14</f>
        <v>41822.025667000009</v>
      </c>
      <c r="O15" s="361">
        <f>O14-H12</f>
        <v>-8709.2707740000333</v>
      </c>
      <c r="P15" s="361">
        <f>P14-I12</f>
        <v>741.49876400000085</v>
      </c>
    </row>
    <row r="16" spans="1:16" ht="18" customHeight="1">
      <c r="B16" s="187" t="s">
        <v>197</v>
      </c>
      <c r="C16" s="188" t="s">
        <v>201</v>
      </c>
      <c r="D16" s="210">
        <v>3960</v>
      </c>
      <c r="E16" s="210">
        <v>594</v>
      </c>
      <c r="F16" s="211">
        <v>2364.0223190000002</v>
      </c>
      <c r="G16" s="211">
        <f>SUM(H16:I16)</f>
        <v>354.60336599999999</v>
      </c>
      <c r="H16" s="196">
        <v>354.60336599999999</v>
      </c>
      <c r="I16" s="196">
        <v>0</v>
      </c>
      <c r="J16" s="211">
        <f t="shared" si="1"/>
        <v>59.697533308080807</v>
      </c>
      <c r="K16" s="211">
        <f t="shared" si="1"/>
        <v>59.69753636363636</v>
      </c>
      <c r="O16" t="s">
        <v>399</v>
      </c>
      <c r="P16" t="s">
        <v>513</v>
      </c>
    </row>
    <row r="17" spans="2:16" ht="19.5" customHeight="1">
      <c r="B17" s="187" t="s">
        <v>198</v>
      </c>
      <c r="C17" s="188" t="s">
        <v>202</v>
      </c>
      <c r="D17" s="210"/>
      <c r="E17" s="210"/>
      <c r="F17" s="211">
        <v>0.67649999999999999</v>
      </c>
      <c r="G17" s="211">
        <f t="shared" ref="G17:G26" si="6">SUM(H17:I17)</f>
        <v>0.101475</v>
      </c>
      <c r="H17" s="196">
        <v>0.101475</v>
      </c>
      <c r="I17" s="196"/>
      <c r="J17" s="211"/>
      <c r="K17" s="211"/>
      <c r="M17" s="365" t="s">
        <v>31</v>
      </c>
      <c r="N17" s="357"/>
      <c r="O17" s="358">
        <f>E42+E45+E48+E49+E55+E56+E57+D34</f>
        <v>17680</v>
      </c>
      <c r="P17" s="358">
        <f>G42+G45+G48+G49+G55+G56+G57+G36</f>
        <v>18516.990006</v>
      </c>
    </row>
    <row r="18" spans="2:16" ht="19.5" customHeight="1">
      <c r="B18" s="187" t="s">
        <v>199</v>
      </c>
      <c r="C18" s="188" t="s">
        <v>203</v>
      </c>
      <c r="D18" s="210">
        <v>470</v>
      </c>
      <c r="E18" s="210">
        <v>200</v>
      </c>
      <c r="F18" s="211">
        <v>613.11527699999999</v>
      </c>
      <c r="G18" s="211">
        <f>SUM(G19:G20)</f>
        <v>339.114285</v>
      </c>
      <c r="H18" s="196">
        <f t="shared" ref="H18:I18" si="7">SUM(H19:H20)</f>
        <v>339.114285</v>
      </c>
      <c r="I18" s="196">
        <f t="shared" si="7"/>
        <v>0</v>
      </c>
      <c r="J18" s="211">
        <f>F18/D18*100</f>
        <v>130.45005893617022</v>
      </c>
      <c r="K18" s="211">
        <f>G18/E18*100</f>
        <v>169.5571425</v>
      </c>
      <c r="M18" s="365" t="s">
        <v>32</v>
      </c>
      <c r="N18" s="357"/>
      <c r="O18" s="358">
        <f>E13-O17</f>
        <v>80689.899999999994</v>
      </c>
      <c r="P18" s="358">
        <f>G13-P17</f>
        <v>98745.693503000017</v>
      </c>
    </row>
    <row r="19" spans="2:16" ht="19.5" customHeight="1">
      <c r="B19" s="212" t="s">
        <v>200</v>
      </c>
      <c r="C19" s="188" t="s">
        <v>204</v>
      </c>
      <c r="D19" s="210"/>
      <c r="E19" s="210"/>
      <c r="F19" s="211"/>
      <c r="G19" s="211">
        <f t="shared" si="6"/>
        <v>0</v>
      </c>
      <c r="H19" s="196"/>
      <c r="I19" s="196"/>
      <c r="J19" s="211"/>
      <c r="K19" s="211"/>
    </row>
    <row r="20" spans="2:16" ht="16.5" customHeight="1">
      <c r="B20" s="212" t="s">
        <v>200</v>
      </c>
      <c r="C20" s="188" t="s">
        <v>205</v>
      </c>
      <c r="D20" s="210"/>
      <c r="E20" s="210"/>
      <c r="F20" s="211"/>
      <c r="G20" s="211">
        <f t="shared" si="6"/>
        <v>339.114285</v>
      </c>
      <c r="H20" s="196">
        <v>339.114285</v>
      </c>
      <c r="I20" s="196"/>
      <c r="J20" s="211"/>
      <c r="K20" s="211"/>
    </row>
    <row r="21" spans="2:16" ht="19.5" customHeight="1">
      <c r="B21" s="183">
        <v>2</v>
      </c>
      <c r="C21" s="184" t="s">
        <v>78</v>
      </c>
      <c r="D21" s="208">
        <f>D22+D23+D24</f>
        <v>560</v>
      </c>
      <c r="E21" s="208">
        <f>E22+E23+E24</f>
        <v>116</v>
      </c>
      <c r="F21" s="209">
        <f t="shared" ref="F21:I21" si="8">F22+F23+F24</f>
        <v>422.30364599999996</v>
      </c>
      <c r="G21" s="209">
        <f>G22+G23+G24</f>
        <v>55.712035</v>
      </c>
      <c r="H21" s="354">
        <f t="shared" si="8"/>
        <v>55.712035</v>
      </c>
      <c r="I21" s="354">
        <f t="shared" si="8"/>
        <v>0</v>
      </c>
      <c r="J21" s="209">
        <f t="shared" ref="J21:K24" si="9">F21/D21*100</f>
        <v>75.411365357142842</v>
      </c>
      <c r="K21" s="209">
        <f t="shared" si="9"/>
        <v>48.027616379310345</v>
      </c>
    </row>
    <row r="22" spans="2:16">
      <c r="B22" s="187" t="s">
        <v>206</v>
      </c>
      <c r="C22" s="188" t="s">
        <v>201</v>
      </c>
      <c r="D22" s="210">
        <v>250</v>
      </c>
      <c r="E22" s="210">
        <v>37.5</v>
      </c>
      <c r="F22" s="211">
        <v>164.2808</v>
      </c>
      <c r="G22" s="211">
        <f t="shared" si="6"/>
        <v>24.642119999999998</v>
      </c>
      <c r="H22" s="196">
        <v>24.642119999999998</v>
      </c>
      <c r="I22" s="196"/>
      <c r="J22" s="211">
        <f t="shared" si="9"/>
        <v>65.712320000000005</v>
      </c>
      <c r="K22" s="211">
        <f t="shared" si="9"/>
        <v>65.712319999999991</v>
      </c>
    </row>
    <row r="23" spans="2:16">
      <c r="B23" s="187" t="s">
        <v>207</v>
      </c>
      <c r="C23" s="188" t="s">
        <v>202</v>
      </c>
      <c r="D23" s="210">
        <v>190</v>
      </c>
      <c r="E23" s="210">
        <v>28.5</v>
      </c>
      <c r="F23" s="211">
        <v>188.84943200000001</v>
      </c>
      <c r="G23" s="211">
        <f t="shared" si="6"/>
        <v>30.334761</v>
      </c>
      <c r="H23" s="196">
        <v>30.334761</v>
      </c>
      <c r="I23" s="196"/>
      <c r="J23" s="211">
        <f t="shared" si="9"/>
        <v>99.394437894736839</v>
      </c>
      <c r="K23" s="211">
        <f t="shared" si="9"/>
        <v>106.43775789473683</v>
      </c>
    </row>
    <row r="24" spans="2:16">
      <c r="B24" s="187" t="s">
        <v>208</v>
      </c>
      <c r="C24" s="188" t="s">
        <v>203</v>
      </c>
      <c r="D24" s="210">
        <v>120</v>
      </c>
      <c r="E24" s="210">
        <v>50</v>
      </c>
      <c r="F24" s="211">
        <v>69.173413999999994</v>
      </c>
      <c r="G24" s="211">
        <f>SUM(G25:G26)</f>
        <v>0.73515399999999997</v>
      </c>
      <c r="H24" s="211">
        <f t="shared" ref="H24:I24" si="10">SUM(H25:H26)</f>
        <v>0.73515399999999997</v>
      </c>
      <c r="I24" s="211">
        <f t="shared" si="10"/>
        <v>0</v>
      </c>
      <c r="J24" s="211">
        <f t="shared" si="9"/>
        <v>57.644511666666666</v>
      </c>
      <c r="K24" s="211">
        <f t="shared" si="9"/>
        <v>1.4703079999999999</v>
      </c>
    </row>
    <row r="25" spans="2:16">
      <c r="B25" s="212" t="s">
        <v>200</v>
      </c>
      <c r="C25" s="188" t="s">
        <v>209</v>
      </c>
      <c r="D25" s="210"/>
      <c r="E25" s="210"/>
      <c r="F25" s="211"/>
      <c r="G25" s="211">
        <f t="shared" si="6"/>
        <v>0</v>
      </c>
      <c r="H25" s="196"/>
      <c r="I25" s="196"/>
      <c r="J25" s="211"/>
      <c r="K25" s="211"/>
    </row>
    <row r="26" spans="2:16">
      <c r="B26" s="212" t="s">
        <v>200</v>
      </c>
      <c r="C26" s="188" t="s">
        <v>205</v>
      </c>
      <c r="D26" s="210"/>
      <c r="E26" s="210"/>
      <c r="F26" s="211"/>
      <c r="G26" s="211">
        <f t="shared" si="6"/>
        <v>0.73515399999999997</v>
      </c>
      <c r="H26" s="211">
        <v>0.73515399999999997</v>
      </c>
      <c r="I26" s="196"/>
      <c r="J26" s="211"/>
      <c r="K26" s="211"/>
    </row>
    <row r="27" spans="2:16" ht="25.5">
      <c r="B27" s="183">
        <v>3</v>
      </c>
      <c r="C27" s="184" t="s">
        <v>79</v>
      </c>
      <c r="D27" s="208">
        <f>D28+D29</f>
        <v>0</v>
      </c>
      <c r="E27" s="208">
        <f>E28+E29</f>
        <v>0</v>
      </c>
      <c r="F27" s="209">
        <f t="shared" ref="F27:G27" si="11">F28+F29</f>
        <v>0</v>
      </c>
      <c r="G27" s="209">
        <f t="shared" si="11"/>
        <v>0</v>
      </c>
      <c r="H27" s="354"/>
      <c r="I27" s="354"/>
      <c r="J27" s="209"/>
      <c r="K27" s="209"/>
    </row>
    <row r="28" spans="2:16">
      <c r="B28" s="187" t="s">
        <v>211</v>
      </c>
      <c r="C28" s="188" t="s">
        <v>201</v>
      </c>
      <c r="D28" s="210"/>
      <c r="E28" s="210"/>
      <c r="F28" s="211"/>
      <c r="G28" s="211"/>
      <c r="H28" s="196"/>
      <c r="I28" s="196"/>
      <c r="J28" s="211"/>
      <c r="K28" s="211"/>
    </row>
    <row r="29" spans="2:16">
      <c r="B29" s="187" t="s">
        <v>210</v>
      </c>
      <c r="C29" s="188" t="s">
        <v>202</v>
      </c>
      <c r="D29" s="210"/>
      <c r="E29" s="210"/>
      <c r="F29" s="211"/>
      <c r="G29" s="211"/>
      <c r="H29" s="196"/>
      <c r="I29" s="196"/>
      <c r="J29" s="211"/>
      <c r="K29" s="211"/>
    </row>
    <row r="30" spans="2:16">
      <c r="B30" s="183">
        <v>4</v>
      </c>
      <c r="C30" s="184" t="s">
        <v>80</v>
      </c>
      <c r="D30" s="208">
        <f>D31+D32+D33+D34</f>
        <v>76970</v>
      </c>
      <c r="E30" s="208">
        <f>E31+E32+E33+E34</f>
        <v>64548.5</v>
      </c>
      <c r="F30" s="209">
        <f t="shared" ref="F30:I30" si="12">F31+F32+F33+F34</f>
        <v>102242.68886600001</v>
      </c>
      <c r="G30" s="209">
        <f t="shared" si="12"/>
        <v>85370.249691000005</v>
      </c>
      <c r="H30" s="354">
        <f t="shared" si="12"/>
        <v>85370.249691000005</v>
      </c>
      <c r="I30" s="354">
        <f t="shared" si="12"/>
        <v>0</v>
      </c>
      <c r="J30" s="209">
        <f>F30/D30*100</f>
        <v>132.83446650123426</v>
      </c>
      <c r="K30" s="209">
        <f>G30/E30*100</f>
        <v>132.2575268069746</v>
      </c>
    </row>
    <row r="31" spans="2:16">
      <c r="B31" s="187" t="s">
        <v>212</v>
      </c>
      <c r="C31" s="188" t="s">
        <v>201</v>
      </c>
      <c r="D31" s="210">
        <v>68400</v>
      </c>
      <c r="E31" s="210">
        <v>58140</v>
      </c>
      <c r="F31" s="211">
        <v>88533.876483</v>
      </c>
      <c r="G31" s="211">
        <f t="shared" ref="G31:G36" si="13">SUM(H31:I31)</f>
        <v>75253.888565000001</v>
      </c>
      <c r="H31" s="196">
        <v>75253.888565000001</v>
      </c>
      <c r="I31" s="196"/>
      <c r="J31" s="211">
        <f t="shared" ref="J31:J34" si="14">F31/D31*100</f>
        <v>129.43549193421055</v>
      </c>
      <c r="K31" s="211">
        <f t="shared" ref="K31:K34" si="15">G31/E31*100</f>
        <v>129.43565284657723</v>
      </c>
    </row>
    <row r="32" spans="2:16">
      <c r="B32" s="187" t="s">
        <v>213</v>
      </c>
      <c r="C32" s="188" t="s">
        <v>202</v>
      </c>
      <c r="D32" s="210">
        <v>1010</v>
      </c>
      <c r="E32" s="210">
        <v>858.5</v>
      </c>
      <c r="F32" s="211">
        <v>2928.2754500000001</v>
      </c>
      <c r="G32" s="211">
        <f t="shared" si="13"/>
        <v>2489.1006819999998</v>
      </c>
      <c r="H32" s="196">
        <v>2489.1006819999998</v>
      </c>
      <c r="I32" s="196"/>
      <c r="J32" s="211">
        <f t="shared" si="14"/>
        <v>289.92826237623763</v>
      </c>
      <c r="K32" s="211">
        <f t="shared" si="15"/>
        <v>289.93601421083281</v>
      </c>
    </row>
    <row r="33" spans="2:11">
      <c r="B33" s="187" t="s">
        <v>214</v>
      </c>
      <c r="C33" s="188" t="s">
        <v>215</v>
      </c>
      <c r="D33" s="210">
        <v>100</v>
      </c>
      <c r="E33" s="210">
        <v>100</v>
      </c>
      <c r="F33" s="211">
        <v>93.151026000000002</v>
      </c>
      <c r="G33" s="211">
        <f t="shared" si="13"/>
        <v>93.151026000000002</v>
      </c>
      <c r="H33" s="196">
        <v>93.151026000000002</v>
      </c>
      <c r="I33" s="196"/>
      <c r="J33" s="211">
        <f t="shared" si="14"/>
        <v>93.151026000000002</v>
      </c>
      <c r="K33" s="211">
        <f t="shared" si="15"/>
        <v>93.151026000000002</v>
      </c>
    </row>
    <row r="34" spans="2:11">
      <c r="B34" s="187" t="s">
        <v>216</v>
      </c>
      <c r="C34" s="188" t="s">
        <v>203</v>
      </c>
      <c r="D34" s="210">
        <v>7460</v>
      </c>
      <c r="E34" s="210">
        <v>5450</v>
      </c>
      <c r="F34" s="211">
        <v>10687.385907</v>
      </c>
      <c r="G34" s="211">
        <f t="shared" si="13"/>
        <v>7534.109418</v>
      </c>
      <c r="H34" s="196">
        <f>SUM(H35:H36)</f>
        <v>7534.109418</v>
      </c>
      <c r="I34" s="196">
        <f>SUM(I35:I36)</f>
        <v>0</v>
      </c>
      <c r="J34" s="211">
        <f t="shared" si="14"/>
        <v>143.26254567024128</v>
      </c>
      <c r="K34" s="211">
        <f t="shared" si="15"/>
        <v>138.24053977981652</v>
      </c>
    </row>
    <row r="35" spans="2:11">
      <c r="B35" s="212" t="s">
        <v>200</v>
      </c>
      <c r="C35" s="188" t="s">
        <v>204</v>
      </c>
      <c r="D35" s="210"/>
      <c r="E35" s="210"/>
      <c r="F35" s="211"/>
      <c r="G35" s="211">
        <f t="shared" si="13"/>
        <v>0</v>
      </c>
      <c r="H35" s="196"/>
      <c r="I35" s="196"/>
      <c r="J35" s="209"/>
      <c r="K35" s="209"/>
    </row>
    <row r="36" spans="2:11" s="113" customFormat="1">
      <c r="B36" s="366" t="s">
        <v>200</v>
      </c>
      <c r="C36" s="194" t="s">
        <v>205</v>
      </c>
      <c r="D36" s="234"/>
      <c r="E36" s="234"/>
      <c r="F36" s="196"/>
      <c r="G36" s="196">
        <f t="shared" si="13"/>
        <v>7534.109418</v>
      </c>
      <c r="H36" s="196">
        <v>7534.109418</v>
      </c>
      <c r="I36" s="196"/>
      <c r="J36" s="354"/>
      <c r="K36" s="354"/>
    </row>
    <row r="37" spans="2:11" hidden="1">
      <c r="B37" s="187"/>
      <c r="C37" s="188"/>
      <c r="D37" s="210"/>
      <c r="E37" s="210"/>
      <c r="F37" s="211"/>
      <c r="G37" s="211"/>
      <c r="H37" s="196"/>
      <c r="I37" s="196"/>
      <c r="J37" s="209"/>
      <c r="K37" s="209"/>
    </row>
    <row r="38" spans="2:11">
      <c r="B38" s="183">
        <v>5</v>
      </c>
      <c r="C38" s="184" t="s">
        <v>81</v>
      </c>
      <c r="D38" s="208">
        <v>4870</v>
      </c>
      <c r="E38" s="208">
        <v>4383</v>
      </c>
      <c r="F38" s="209">
        <v>7665.3369050000001</v>
      </c>
      <c r="G38" s="209">
        <f>SUM(H38:I38)</f>
        <v>6898.8034550000002</v>
      </c>
      <c r="H38" s="354">
        <v>6898.8034550000002</v>
      </c>
      <c r="I38" s="354"/>
      <c r="J38" s="209">
        <f t="shared" ref="J38" si="16">F38/D38*100</f>
        <v>157.39911509240247</v>
      </c>
      <c r="K38" s="209">
        <f t="shared" ref="K38" si="17">G38/E38*100</f>
        <v>157.39912057951176</v>
      </c>
    </row>
    <row r="39" spans="2:11">
      <c r="B39" s="183">
        <v>6</v>
      </c>
      <c r="C39" s="184" t="s">
        <v>82</v>
      </c>
      <c r="D39" s="208">
        <v>9000</v>
      </c>
      <c r="E39" s="208"/>
      <c r="F39" s="209">
        <v>6965.2536270000001</v>
      </c>
      <c r="G39" s="209">
        <v>0</v>
      </c>
      <c r="H39" s="354"/>
      <c r="I39" s="354"/>
      <c r="J39" s="213"/>
      <c r="K39" s="213"/>
    </row>
    <row r="40" spans="2:11" ht="27.75" customHeight="1">
      <c r="B40" s="187" t="s">
        <v>30</v>
      </c>
      <c r="C40" s="214" t="s">
        <v>83</v>
      </c>
      <c r="D40" s="210"/>
      <c r="E40" s="210"/>
      <c r="F40" s="211"/>
      <c r="G40" s="211"/>
      <c r="H40" s="196"/>
      <c r="I40" s="196"/>
      <c r="J40" s="215"/>
      <c r="K40" s="215"/>
    </row>
    <row r="41" spans="2:11">
      <c r="B41" s="187" t="s">
        <v>30</v>
      </c>
      <c r="C41" s="214" t="s">
        <v>84</v>
      </c>
      <c r="D41" s="210"/>
      <c r="E41" s="210"/>
      <c r="F41" s="211"/>
      <c r="G41" s="211"/>
      <c r="H41" s="196"/>
      <c r="I41" s="196"/>
      <c r="J41" s="215"/>
      <c r="K41" s="215"/>
    </row>
    <row r="42" spans="2:11" s="113" customFormat="1">
      <c r="B42" s="197">
        <v>7</v>
      </c>
      <c r="C42" s="198" t="s">
        <v>85</v>
      </c>
      <c r="D42" s="261">
        <v>7000</v>
      </c>
      <c r="E42" s="261">
        <v>7000</v>
      </c>
      <c r="F42" s="354">
        <v>8884.6504769999992</v>
      </c>
      <c r="G42" s="354">
        <f>H42+I42</f>
        <v>8884.6504769999992</v>
      </c>
      <c r="H42" s="354">
        <v>8224.7874749999992</v>
      </c>
      <c r="I42" s="354">
        <v>659.86300200000005</v>
      </c>
      <c r="J42" s="354">
        <f t="shared" ref="J42" si="18">F42/D42*100</f>
        <v>126.92357824285713</v>
      </c>
      <c r="K42" s="354">
        <f t="shared" ref="K42" si="19">G42/E42*100</f>
        <v>126.92357824285713</v>
      </c>
    </row>
    <row r="43" spans="2:11">
      <c r="B43" s="183">
        <v>8</v>
      </c>
      <c r="C43" s="184" t="s">
        <v>86</v>
      </c>
      <c r="D43" s="208">
        <v>1950</v>
      </c>
      <c r="E43" s="346">
        <v>1950</v>
      </c>
      <c r="F43" s="349">
        <f>SUM(F44:F47)</f>
        <v>1660.932096</v>
      </c>
      <c r="G43" s="209">
        <f t="shared" ref="G43:I43" si="20">SUM(G44:G47)</f>
        <v>1361.4787459999998</v>
      </c>
      <c r="H43" s="354">
        <f t="shared" si="20"/>
        <v>354.753739</v>
      </c>
      <c r="I43" s="354">
        <f t="shared" si="20"/>
        <v>1006.725007</v>
      </c>
      <c r="J43" s="209">
        <f t="shared" ref="J43:J50" si="21">F43/D43*100</f>
        <v>85.176004923076917</v>
      </c>
      <c r="K43" s="209">
        <f t="shared" ref="K43:K50" si="22">G43/E43*100</f>
        <v>69.819422871794856</v>
      </c>
    </row>
    <row r="44" spans="2:11">
      <c r="B44" s="187" t="s">
        <v>30</v>
      </c>
      <c r="C44" s="214" t="s">
        <v>87</v>
      </c>
      <c r="D44" s="210"/>
      <c r="E44" s="210">
        <v>0</v>
      </c>
      <c r="F44" s="211">
        <v>370.40579100000002</v>
      </c>
      <c r="G44" s="211">
        <f>SUM(H44:I44)</f>
        <v>70.952440999999993</v>
      </c>
      <c r="H44" s="196">
        <v>65.952440999999993</v>
      </c>
      <c r="I44" s="196">
        <v>5</v>
      </c>
      <c r="J44" s="211"/>
      <c r="K44" s="211"/>
    </row>
    <row r="45" spans="2:11" s="113" customFormat="1">
      <c r="B45" s="193" t="s">
        <v>30</v>
      </c>
      <c r="C45" s="363" t="s">
        <v>464</v>
      </c>
      <c r="D45" s="234">
        <v>1540</v>
      </c>
      <c r="E45" s="234">
        <v>1540</v>
      </c>
      <c r="F45" s="196">
        <v>1290.5263050000001</v>
      </c>
      <c r="G45" s="196">
        <f>SUM(H45:I45)</f>
        <v>1290.5263049999999</v>
      </c>
      <c r="H45" s="196">
        <v>288.80129799999997</v>
      </c>
      <c r="I45" s="196">
        <v>1001.725007</v>
      </c>
      <c r="J45" s="196">
        <f t="shared" si="21"/>
        <v>83.800409415584426</v>
      </c>
      <c r="K45" s="196">
        <f t="shared" si="22"/>
        <v>83.800409415584411</v>
      </c>
    </row>
    <row r="46" spans="2:11" hidden="1">
      <c r="B46" s="187" t="s">
        <v>30</v>
      </c>
      <c r="C46" s="214" t="s">
        <v>88</v>
      </c>
      <c r="D46" s="210"/>
      <c r="E46" s="210"/>
      <c r="F46" s="211"/>
      <c r="G46" s="211"/>
      <c r="H46" s="196"/>
      <c r="I46" s="196"/>
      <c r="J46" s="211" t="e">
        <f t="shared" si="21"/>
        <v>#DIV/0!</v>
      </c>
      <c r="K46" s="211" t="e">
        <f t="shared" si="22"/>
        <v>#DIV/0!</v>
      </c>
    </row>
    <row r="47" spans="2:11" hidden="1">
      <c r="B47" s="187" t="s">
        <v>30</v>
      </c>
      <c r="C47" s="214" t="s">
        <v>89</v>
      </c>
      <c r="D47" s="210"/>
      <c r="E47" s="210"/>
      <c r="F47" s="211"/>
      <c r="G47" s="211"/>
      <c r="H47" s="196"/>
      <c r="I47" s="196"/>
      <c r="J47" s="211" t="e">
        <f t="shared" si="21"/>
        <v>#DIV/0!</v>
      </c>
      <c r="K47" s="211" t="e">
        <f t="shared" si="22"/>
        <v>#DIV/0!</v>
      </c>
    </row>
    <row r="48" spans="2:11" s="113" customFormat="1">
      <c r="B48" s="197">
        <v>9</v>
      </c>
      <c r="C48" s="198" t="s">
        <v>90</v>
      </c>
      <c r="D48" s="261">
        <v>0</v>
      </c>
      <c r="E48" s="261">
        <f>D48</f>
        <v>0</v>
      </c>
      <c r="F48" s="354"/>
      <c r="G48" s="354"/>
      <c r="H48" s="354"/>
      <c r="I48" s="354"/>
      <c r="J48" s="354"/>
      <c r="K48" s="354"/>
    </row>
    <row r="49" spans="2:11" s="113" customFormat="1">
      <c r="B49" s="197">
        <v>10</v>
      </c>
      <c r="C49" s="198" t="s">
        <v>91</v>
      </c>
      <c r="D49" s="261">
        <v>60</v>
      </c>
      <c r="E49" s="261">
        <v>60</v>
      </c>
      <c r="F49" s="354">
        <v>90.235089000000002</v>
      </c>
      <c r="G49" s="354">
        <f>SUM(H49:I49)</f>
        <v>90.235089000000002</v>
      </c>
      <c r="H49" s="354"/>
      <c r="I49" s="354">
        <f>F49</f>
        <v>90.235089000000002</v>
      </c>
      <c r="J49" s="354">
        <f t="shared" si="21"/>
        <v>150.39181500000001</v>
      </c>
      <c r="K49" s="354">
        <f t="shared" si="22"/>
        <v>150.39181500000001</v>
      </c>
    </row>
    <row r="50" spans="2:11">
      <c r="B50" s="183">
        <v>11</v>
      </c>
      <c r="C50" s="184" t="s">
        <v>92</v>
      </c>
      <c r="D50" s="208">
        <v>890</v>
      </c>
      <c r="E50" s="208">
        <v>712</v>
      </c>
      <c r="F50" s="209">
        <v>1013.978189</v>
      </c>
      <c r="G50" s="209">
        <f>SUM(H50:I50)</f>
        <v>811.18256399999996</v>
      </c>
      <c r="H50" s="354">
        <v>811.18256399999996</v>
      </c>
      <c r="I50" s="354"/>
      <c r="J50" s="209">
        <f t="shared" si="21"/>
        <v>113.93013359550564</v>
      </c>
      <c r="K50" s="209">
        <f t="shared" si="22"/>
        <v>113.93013539325842</v>
      </c>
    </row>
    <row r="51" spans="2:11">
      <c r="B51" s="183">
        <v>12</v>
      </c>
      <c r="C51" s="184" t="s">
        <v>93</v>
      </c>
      <c r="D51" s="208">
        <v>19530</v>
      </c>
      <c r="E51" s="208">
        <v>17186.400000000001</v>
      </c>
      <c r="F51" s="209">
        <v>14067.140460000001</v>
      </c>
      <c r="G51" s="209">
        <f>SUM(H51:I51)</f>
        <v>12379.083609000001</v>
      </c>
      <c r="H51" s="354">
        <v>10972.369554000001</v>
      </c>
      <c r="I51" s="354">
        <v>1406.7140549999999</v>
      </c>
      <c r="J51" s="209">
        <f t="shared" ref="J51" si="23">F51/D51*100</f>
        <v>72.028368970814142</v>
      </c>
      <c r="K51" s="209">
        <f t="shared" ref="K51" si="24">G51/E51*100</f>
        <v>72.028368995252052</v>
      </c>
    </row>
    <row r="52" spans="2:11" ht="17.25" customHeight="1">
      <c r="B52" s="183">
        <v>13</v>
      </c>
      <c r="C52" s="184" t="s">
        <v>94</v>
      </c>
      <c r="D52" s="208"/>
      <c r="E52" s="208"/>
      <c r="F52" s="209"/>
      <c r="G52" s="209"/>
      <c r="H52" s="354"/>
      <c r="I52" s="354"/>
      <c r="J52" s="209"/>
      <c r="K52" s="209"/>
    </row>
    <row r="53" spans="2:11">
      <c r="B53" s="509">
        <v>14</v>
      </c>
      <c r="C53" s="184" t="s">
        <v>95</v>
      </c>
      <c r="D53" s="347"/>
      <c r="E53" s="347"/>
      <c r="F53" s="347"/>
      <c r="G53" s="347"/>
      <c r="H53" s="354"/>
      <c r="I53" s="354"/>
      <c r="J53" s="510"/>
      <c r="K53" s="510"/>
    </row>
    <row r="54" spans="2:11">
      <c r="B54" s="509"/>
      <c r="C54" s="184" t="s">
        <v>77</v>
      </c>
      <c r="D54" s="347"/>
      <c r="E54" s="347"/>
      <c r="F54" s="347"/>
      <c r="G54" s="347"/>
      <c r="H54" s="354"/>
      <c r="I54" s="354"/>
      <c r="J54" s="510"/>
      <c r="K54" s="510"/>
    </row>
    <row r="55" spans="2:11" s="113" customFormat="1" ht="15.75" customHeight="1">
      <c r="B55" s="197">
        <v>15</v>
      </c>
      <c r="C55" s="198" t="s">
        <v>96</v>
      </c>
      <c r="D55" s="261">
        <v>1870</v>
      </c>
      <c r="E55" s="261">
        <v>270</v>
      </c>
      <c r="F55" s="354">
        <v>1841.308837</v>
      </c>
      <c r="G55" s="354">
        <f>SUM(H55:I55)</f>
        <v>438.06563799999998</v>
      </c>
      <c r="H55" s="354">
        <v>438.06563799999998</v>
      </c>
      <c r="I55" s="354"/>
      <c r="J55" s="364">
        <f>F55/D55*100</f>
        <v>98.465713208556153</v>
      </c>
      <c r="K55" s="364">
        <f t="shared" ref="K55" si="25">G55/E55*100</f>
        <v>162.24653259259259</v>
      </c>
    </row>
    <row r="56" spans="2:11" s="113" customFormat="1">
      <c r="B56" s="197">
        <v>16</v>
      </c>
      <c r="C56" s="198" t="s">
        <v>97</v>
      </c>
      <c r="D56" s="261">
        <v>2250</v>
      </c>
      <c r="E56" s="261">
        <v>1350</v>
      </c>
      <c r="F56" s="354">
        <v>1815.8975419999999</v>
      </c>
      <c r="G56" s="354">
        <f>SUM(H56:I56)</f>
        <v>279.40307899999999</v>
      </c>
      <c r="H56" s="354">
        <v>254.452079</v>
      </c>
      <c r="I56" s="354">
        <v>24.951000000000001</v>
      </c>
      <c r="J56" s="364">
        <f>F56/D56*100</f>
        <v>80.706557422222218</v>
      </c>
      <c r="K56" s="364">
        <f>G56/E56*100</f>
        <v>20.696524370370369</v>
      </c>
    </row>
    <row r="57" spans="2:11" s="113" customFormat="1" ht="16.5" customHeight="1">
      <c r="B57" s="197">
        <v>17</v>
      </c>
      <c r="C57" s="198" t="s">
        <v>98</v>
      </c>
      <c r="D57" s="261"/>
      <c r="E57" s="261"/>
      <c r="F57" s="354">
        <v>0</v>
      </c>
      <c r="G57" s="354">
        <v>0</v>
      </c>
      <c r="H57" s="354"/>
      <c r="I57" s="354"/>
      <c r="J57" s="364"/>
      <c r="K57" s="364"/>
    </row>
    <row r="58" spans="2:11">
      <c r="B58" s="183">
        <v>18</v>
      </c>
      <c r="C58" s="184" t="s">
        <v>99</v>
      </c>
      <c r="D58" s="208">
        <v>620</v>
      </c>
      <c r="E58" s="208">
        <v>0</v>
      </c>
      <c r="F58" s="209">
        <v>280.48718300000002</v>
      </c>
      <c r="G58" s="209"/>
      <c r="H58" s="354"/>
      <c r="I58" s="354"/>
      <c r="J58" s="213">
        <f>F58/D58*100</f>
        <v>45.239868225806454</v>
      </c>
      <c r="K58" s="213"/>
    </row>
    <row r="59" spans="2:11" ht="37.5" customHeight="1">
      <c r="B59" s="183">
        <v>19</v>
      </c>
      <c r="C59" s="184" t="s">
        <v>100</v>
      </c>
      <c r="D59" s="208"/>
      <c r="E59" s="208"/>
      <c r="F59" s="209"/>
      <c r="G59" s="209"/>
      <c r="H59" s="354"/>
      <c r="I59" s="354"/>
      <c r="J59" s="213"/>
      <c r="K59" s="213"/>
    </row>
    <row r="60" spans="2:11" ht="20.25" customHeight="1">
      <c r="B60" s="183">
        <v>20</v>
      </c>
      <c r="C60" s="184" t="s">
        <v>101</v>
      </c>
      <c r="D60" s="208"/>
      <c r="E60" s="208"/>
      <c r="F60" s="209"/>
      <c r="G60" s="209"/>
      <c r="H60" s="354"/>
      <c r="I60" s="354"/>
      <c r="J60" s="213"/>
      <c r="K60" s="213"/>
    </row>
    <row r="61" spans="2:11">
      <c r="B61" s="183" t="s">
        <v>33</v>
      </c>
      <c r="C61" s="184" t="s">
        <v>102</v>
      </c>
      <c r="D61" s="210"/>
      <c r="E61" s="210"/>
      <c r="F61" s="211"/>
      <c r="G61" s="211"/>
      <c r="H61" s="196"/>
      <c r="I61" s="196"/>
      <c r="J61" s="215"/>
      <c r="K61" s="215"/>
    </row>
    <row r="62" spans="2:11">
      <c r="B62" s="183" t="s">
        <v>35</v>
      </c>
      <c r="C62" s="184" t="s">
        <v>103</v>
      </c>
      <c r="D62" s="208">
        <f>SUM(D63:D68)</f>
        <v>0</v>
      </c>
      <c r="E62" s="208"/>
      <c r="F62" s="209"/>
      <c r="G62" s="209"/>
      <c r="H62" s="354"/>
      <c r="I62" s="354"/>
      <c r="J62" s="213"/>
      <c r="K62" s="213"/>
    </row>
    <row r="63" spans="2:11">
      <c r="B63" s="187">
        <v>1</v>
      </c>
      <c r="C63" s="188" t="s">
        <v>104</v>
      </c>
      <c r="D63" s="210"/>
      <c r="E63" s="210"/>
      <c r="F63" s="211"/>
      <c r="G63" s="211"/>
      <c r="H63" s="196"/>
      <c r="I63" s="196"/>
      <c r="J63" s="215"/>
      <c r="K63" s="215"/>
    </row>
    <row r="64" spans="2:11">
      <c r="B64" s="187">
        <v>2</v>
      </c>
      <c r="C64" s="188" t="s">
        <v>105</v>
      </c>
      <c r="D64" s="210"/>
      <c r="E64" s="210"/>
      <c r="F64" s="211"/>
      <c r="G64" s="211"/>
      <c r="H64" s="196"/>
      <c r="I64" s="196"/>
      <c r="J64" s="215"/>
      <c r="K64" s="215"/>
    </row>
    <row r="65" spans="2:11" ht="19.5" customHeight="1">
      <c r="B65" s="187">
        <v>3</v>
      </c>
      <c r="C65" s="188" t="s">
        <v>106</v>
      </c>
      <c r="D65" s="210"/>
      <c r="E65" s="210"/>
      <c r="F65" s="211"/>
      <c r="G65" s="211"/>
      <c r="H65" s="196"/>
      <c r="I65" s="196"/>
      <c r="J65" s="215"/>
      <c r="K65" s="215"/>
    </row>
    <row r="66" spans="2:11" ht="14.25" customHeight="1">
      <c r="B66" s="187">
        <v>4</v>
      </c>
      <c r="C66" s="188" t="s">
        <v>107</v>
      </c>
      <c r="D66" s="210"/>
      <c r="E66" s="210"/>
      <c r="F66" s="211"/>
      <c r="G66" s="211"/>
      <c r="H66" s="196"/>
      <c r="I66" s="196"/>
      <c r="J66" s="215"/>
      <c r="K66" s="215"/>
    </row>
    <row r="67" spans="2:11" ht="15" customHeight="1">
      <c r="B67" s="187">
        <v>5</v>
      </c>
      <c r="C67" s="188" t="s">
        <v>108</v>
      </c>
      <c r="D67" s="210"/>
      <c r="E67" s="210"/>
      <c r="F67" s="211"/>
      <c r="G67" s="211"/>
      <c r="H67" s="196"/>
      <c r="I67" s="196"/>
      <c r="J67" s="215"/>
      <c r="K67" s="215"/>
    </row>
    <row r="68" spans="2:11">
      <c r="B68" s="187">
        <v>6</v>
      </c>
      <c r="C68" s="188" t="s">
        <v>109</v>
      </c>
      <c r="D68" s="210"/>
      <c r="E68" s="210"/>
      <c r="F68" s="211"/>
      <c r="G68" s="211"/>
      <c r="H68" s="196"/>
      <c r="I68" s="196"/>
      <c r="J68" s="215"/>
      <c r="K68" s="215"/>
    </row>
    <row r="69" spans="2:11">
      <c r="B69" s="183" t="s">
        <v>37</v>
      </c>
      <c r="C69" s="184" t="s">
        <v>110</v>
      </c>
      <c r="D69" s="210"/>
      <c r="E69" s="210"/>
      <c r="F69" s="211"/>
      <c r="G69" s="211"/>
      <c r="H69" s="196"/>
      <c r="I69" s="196"/>
      <c r="J69" s="215"/>
      <c r="K69" s="215"/>
    </row>
    <row r="70" spans="2:11" ht="21" customHeight="1">
      <c r="B70" s="183" t="s">
        <v>24</v>
      </c>
      <c r="C70" s="184" t="s">
        <v>111</v>
      </c>
      <c r="D70" s="210"/>
      <c r="E70" s="210"/>
      <c r="F70" s="211"/>
      <c r="G70" s="211"/>
      <c r="H70" s="196"/>
      <c r="I70" s="196"/>
      <c r="J70" s="215"/>
      <c r="K70" s="215"/>
    </row>
    <row r="71" spans="2:11">
      <c r="B71" s="183" t="s">
        <v>53</v>
      </c>
      <c r="C71" s="184" t="s">
        <v>112</v>
      </c>
      <c r="D71" s="210"/>
      <c r="E71" s="210"/>
      <c r="F71" s="211">
        <v>1298.019595</v>
      </c>
      <c r="G71" s="211">
        <f>SUM(H71:I71)</f>
        <v>1298.019595</v>
      </c>
      <c r="H71" s="196">
        <v>1036.41724</v>
      </c>
      <c r="I71" s="196">
        <v>261.60235499999999</v>
      </c>
      <c r="J71" s="215"/>
      <c r="K71" s="215"/>
    </row>
    <row r="72" spans="2:11" ht="28.5" customHeight="1">
      <c r="B72" s="183" t="s">
        <v>55</v>
      </c>
      <c r="C72" s="184" t="s">
        <v>113</v>
      </c>
      <c r="D72" s="210"/>
      <c r="E72" s="210"/>
      <c r="F72" s="211">
        <v>83783.253546000007</v>
      </c>
      <c r="G72" s="211">
        <f t="shared" ref="G72:G73" si="26">SUM(H72:I72)</f>
        <v>83783.253546000007</v>
      </c>
      <c r="H72" s="196">
        <v>79096.471426000004</v>
      </c>
      <c r="I72" s="196">
        <v>4686.7821199999998</v>
      </c>
      <c r="J72" s="215"/>
      <c r="K72" s="215"/>
    </row>
    <row r="73" spans="2:11" ht="28.5" customHeight="1">
      <c r="B73" s="125" t="s">
        <v>59</v>
      </c>
      <c r="C73" s="218" t="s">
        <v>472</v>
      </c>
      <c r="D73" s="29"/>
      <c r="E73" s="29"/>
      <c r="F73" s="115">
        <v>35768.326191</v>
      </c>
      <c r="G73" s="217">
        <f t="shared" si="26"/>
        <v>552.96415000000002</v>
      </c>
      <c r="H73" s="355">
        <v>552.96415000000002</v>
      </c>
      <c r="I73" s="355"/>
      <c r="J73" s="219"/>
      <c r="K73" s="219"/>
    </row>
    <row r="74" spans="2:11">
      <c r="F74" s="116"/>
      <c r="G74" s="116"/>
      <c r="H74" s="356"/>
      <c r="I74" s="356"/>
      <c r="J74" s="116"/>
      <c r="K74" s="116"/>
    </row>
    <row r="75" spans="2:11" hidden="1">
      <c r="B75" s="18" t="s">
        <v>114</v>
      </c>
    </row>
    <row r="76" spans="2:11" ht="24.75" hidden="1" customHeight="1">
      <c r="B76" s="508" t="s">
        <v>115</v>
      </c>
      <c r="C76" s="508"/>
      <c r="D76" s="508"/>
      <c r="E76" s="508"/>
      <c r="F76" s="508"/>
      <c r="G76" s="508"/>
      <c r="H76" s="508"/>
      <c r="I76" s="508"/>
      <c r="J76" s="508"/>
      <c r="K76" s="508"/>
    </row>
    <row r="77" spans="2:11" ht="24.75" hidden="1" customHeight="1">
      <c r="B77" s="508" t="s">
        <v>116</v>
      </c>
      <c r="C77" s="508"/>
      <c r="D77" s="508"/>
      <c r="E77" s="508"/>
      <c r="F77" s="508"/>
      <c r="G77" s="508"/>
      <c r="H77" s="508"/>
      <c r="I77" s="508"/>
      <c r="J77" s="508"/>
      <c r="K77" s="508"/>
    </row>
    <row r="78" spans="2:11" ht="28.5" hidden="1" customHeight="1">
      <c r="B78" s="508" t="s">
        <v>117</v>
      </c>
      <c r="C78" s="508"/>
      <c r="D78" s="508"/>
      <c r="E78" s="508"/>
      <c r="F78" s="508"/>
      <c r="G78" s="508"/>
      <c r="H78" s="508"/>
      <c r="I78" s="508"/>
      <c r="J78" s="508"/>
      <c r="K78" s="508"/>
    </row>
    <row r="79" spans="2:11" ht="29.25" hidden="1" customHeight="1">
      <c r="B79" s="508" t="s">
        <v>118</v>
      </c>
      <c r="C79" s="508"/>
      <c r="D79" s="508"/>
      <c r="E79" s="508"/>
      <c r="F79" s="508"/>
      <c r="G79" s="508"/>
      <c r="H79" s="508"/>
      <c r="I79" s="508"/>
      <c r="J79" s="508"/>
      <c r="K79" s="508"/>
    </row>
    <row r="80" spans="2:11" ht="41.25" hidden="1" customHeight="1">
      <c r="B80" s="508" t="s">
        <v>119</v>
      </c>
      <c r="C80" s="508"/>
      <c r="D80" s="508"/>
      <c r="E80" s="508"/>
      <c r="F80" s="508"/>
      <c r="G80" s="508"/>
      <c r="H80" s="508"/>
      <c r="I80" s="508"/>
      <c r="J80" s="508"/>
      <c r="K80" s="508"/>
    </row>
    <row r="81" hidden="1"/>
    <row r="82" hidden="1"/>
  </sheetData>
  <mergeCells count="19">
    <mergeCell ref="B78:K78"/>
    <mergeCell ref="B79:K79"/>
    <mergeCell ref="B80:K80"/>
    <mergeCell ref="J7:K7"/>
    <mergeCell ref="K53:K54"/>
    <mergeCell ref="F9:I9"/>
    <mergeCell ref="K1:L1"/>
    <mergeCell ref="B2:K2"/>
    <mergeCell ref="B5:K5"/>
    <mergeCell ref="B76:K76"/>
    <mergeCell ref="B77:K77"/>
    <mergeCell ref="B53:B54"/>
    <mergeCell ref="J53:J54"/>
    <mergeCell ref="B9:B10"/>
    <mergeCell ref="C9:C10"/>
    <mergeCell ref="D9:E9"/>
    <mergeCell ref="J9:K9"/>
    <mergeCell ref="A3:K3"/>
    <mergeCell ref="A4:K4"/>
  </mergeCells>
  <pageMargins left="0.7" right="0.7" top="0.42" bottom="0.51"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4"/>
  <sheetViews>
    <sheetView workbookViewId="0">
      <selection activeCell="A4" sqref="A4:F4"/>
    </sheetView>
  </sheetViews>
  <sheetFormatPr defaultColWidth="9.140625" defaultRowHeight="15"/>
  <cols>
    <col min="1" max="1" width="4.140625" style="25" customWidth="1"/>
    <col min="2" max="2" width="7.85546875" style="25" customWidth="1"/>
    <col min="3" max="3" width="50" style="25" customWidth="1"/>
    <col min="4" max="4" width="15.140625" style="25" customWidth="1"/>
    <col min="5" max="5" width="14.7109375" style="25" customWidth="1"/>
    <col min="6" max="6" width="14" style="25" customWidth="1"/>
    <col min="7" max="7" width="9.140625" style="25"/>
    <col min="8" max="8" width="15.42578125" style="25" hidden="1" customWidth="1"/>
    <col min="9" max="10" width="0" style="25" hidden="1" customWidth="1"/>
    <col min="11" max="11" width="10" style="25" bestFit="1" customWidth="1"/>
    <col min="12" max="16384" width="9.140625" style="25"/>
  </cols>
  <sheetData>
    <row r="2" spans="1:11" s="24" customFormat="1" ht="23.25" customHeight="1">
      <c r="B2" s="516" t="s">
        <v>218</v>
      </c>
      <c r="C2" s="516"/>
      <c r="D2"/>
      <c r="E2"/>
      <c r="F2"/>
    </row>
    <row r="3" spans="1:11" ht="15" customHeight="1">
      <c r="B3" s="514" t="s">
        <v>603</v>
      </c>
      <c r="C3" s="514"/>
      <c r="D3" s="514"/>
      <c r="E3" s="514"/>
      <c r="F3" s="514"/>
    </row>
    <row r="4" spans="1:11" ht="15" customHeight="1">
      <c r="A4" s="517" t="str">
        <f>'Bieu 48 H'!A3:G3</f>
        <v>(Kèm theo Nghi quyết số:       /NQ-HĐND, ngày        /tháng        năm 2023 của HĐND huyện Đăk Tô)</v>
      </c>
      <c r="B4" s="517"/>
      <c r="C4" s="517"/>
      <c r="D4" s="517"/>
      <c r="E4" s="517"/>
      <c r="F4" s="517"/>
    </row>
    <row r="5" spans="1:11" ht="15" hidden="1" customHeight="1">
      <c r="A5" s="517" t="str">
        <f>'Bieu 48 H'!A4:G4</f>
        <v>(Kèm theo Nghi quyết số:       /NQ-HĐND, ngày        /tháng        năm 2021 của HĐND huyện Đăk Tô)</v>
      </c>
      <c r="B5" s="517"/>
      <c r="C5" s="517"/>
      <c r="D5" s="517"/>
      <c r="E5" s="517"/>
      <c r="F5" s="517"/>
    </row>
    <row r="6" spans="1:11" ht="15.75" hidden="1" customHeight="1">
      <c r="B6" s="514" t="s">
        <v>65</v>
      </c>
      <c r="C6" s="514"/>
      <c r="D6" s="514"/>
      <c r="E6" s="514"/>
      <c r="F6" s="514"/>
    </row>
    <row r="7" spans="1:11" ht="15.75" customHeight="1">
      <c r="B7" s="317"/>
      <c r="C7" s="317"/>
      <c r="D7" s="317"/>
      <c r="E7" s="317"/>
      <c r="F7" s="317"/>
    </row>
    <row r="8" spans="1:11">
      <c r="C8"/>
      <c r="D8"/>
      <c r="E8" s="518" t="s">
        <v>66</v>
      </c>
      <c r="F8" s="518"/>
    </row>
    <row r="9" spans="1:11">
      <c r="B9" s="32" t="s">
        <v>16</v>
      </c>
      <c r="C9" s="32" t="s">
        <v>17</v>
      </c>
      <c r="D9" s="32" t="s">
        <v>18</v>
      </c>
      <c r="E9" s="32" t="s">
        <v>19</v>
      </c>
      <c r="F9" s="32" t="s">
        <v>219</v>
      </c>
    </row>
    <row r="10" spans="1:11" ht="19.5" customHeight="1">
      <c r="B10" s="33" t="s">
        <v>23</v>
      </c>
      <c r="C10" s="33" t="s">
        <v>24</v>
      </c>
      <c r="D10" s="33">
        <v>1</v>
      </c>
      <c r="E10" s="33">
        <v>2</v>
      </c>
      <c r="F10" s="33" t="s">
        <v>120</v>
      </c>
    </row>
    <row r="11" spans="1:11" ht="27" customHeight="1">
      <c r="B11" s="33"/>
      <c r="C11" s="34" t="s">
        <v>121</v>
      </c>
      <c r="D11" s="46">
        <f>D12+D32+D49</f>
        <v>330698.90000000002</v>
      </c>
      <c r="E11" s="46">
        <f>E12+E32+E49</f>
        <v>490337.01669399999</v>
      </c>
      <c r="F11" s="111">
        <f>E11/D11*100</f>
        <v>148.27295061882575</v>
      </c>
      <c r="H11" s="47"/>
      <c r="J11" s="374">
        <f>E11-'Bieu 48 H'!E21</f>
        <v>-21151.983999999997</v>
      </c>
    </row>
    <row r="12" spans="1:11">
      <c r="B12" s="33" t="s">
        <v>23</v>
      </c>
      <c r="C12" s="34" t="s">
        <v>122</v>
      </c>
      <c r="D12" s="46">
        <f>D13+D23+D27+D28+D29+D30</f>
        <v>330698.90000000002</v>
      </c>
      <c r="E12" s="46">
        <f>E13+E23+E27+E28+E29+E30+E31</f>
        <v>356735.05939100002</v>
      </c>
      <c r="F12" s="111">
        <f t="shared" ref="F12:F45" si="0">E12/D12*100</f>
        <v>107.87307105980697</v>
      </c>
    </row>
    <row r="13" spans="1:11" s="322" customFormat="1">
      <c r="B13" s="323" t="s">
        <v>28</v>
      </c>
      <c r="C13" s="325" t="s">
        <v>43</v>
      </c>
      <c r="D13" s="320">
        <f>D14+D21+D22</f>
        <v>24206.400000000001</v>
      </c>
      <c r="E13" s="320">
        <f>E14+E21+E22</f>
        <v>28109.235000000001</v>
      </c>
      <c r="F13" s="319"/>
      <c r="G13" s="405"/>
      <c r="H13" s="326"/>
      <c r="K13" s="405"/>
    </row>
    <row r="14" spans="1:11" s="322" customFormat="1">
      <c r="B14" s="318">
        <v>1</v>
      </c>
      <c r="C14" s="319" t="s">
        <v>138</v>
      </c>
      <c r="D14" s="320">
        <f>'[1]Bieu 48 H'!D23</f>
        <v>24206.400000000001</v>
      </c>
      <c r="E14" s="320">
        <f>'[1]Bieu 48 H'!E23</f>
        <v>28109.235000000001</v>
      </c>
      <c r="F14" s="319"/>
      <c r="H14" s="326">
        <f>D13+D46</f>
        <v>24206.400000000001</v>
      </c>
    </row>
    <row r="15" spans="1:11" s="322" customFormat="1" ht="19.5" customHeight="1">
      <c r="B15" s="318"/>
      <c r="C15" s="327" t="s">
        <v>123</v>
      </c>
      <c r="D15" s="319"/>
      <c r="E15" s="319"/>
      <c r="F15" s="319"/>
      <c r="H15" s="326" t="e">
        <f>E13+E46+E49+#REF!</f>
        <v>#REF!</v>
      </c>
    </row>
    <row r="16" spans="1:11" s="322" customFormat="1">
      <c r="B16" s="318" t="s">
        <v>30</v>
      </c>
      <c r="C16" s="327" t="s">
        <v>124</v>
      </c>
      <c r="D16" s="406">
        <f>786.66+1759</f>
        <v>2545.66</v>
      </c>
      <c r="E16" s="320">
        <v>6902.1450000000004</v>
      </c>
      <c r="F16" s="319"/>
      <c r="H16" s="326"/>
    </row>
    <row r="17" spans="2:8" s="322" customFormat="1" ht="16.5" customHeight="1">
      <c r="B17" s="318" t="s">
        <v>30</v>
      </c>
      <c r="C17" s="327" t="s">
        <v>131</v>
      </c>
      <c r="D17" s="319"/>
      <c r="E17" s="324"/>
      <c r="F17" s="319"/>
    </row>
    <row r="18" spans="2:8" s="322" customFormat="1" ht="18.75" customHeight="1">
      <c r="B18" s="318"/>
      <c r="C18" s="327" t="s">
        <v>125</v>
      </c>
      <c r="D18" s="319"/>
      <c r="E18" s="324"/>
      <c r="F18" s="319"/>
      <c r="H18" s="328"/>
    </row>
    <row r="19" spans="2:8" s="322" customFormat="1" ht="17.25" customHeight="1">
      <c r="B19" s="318" t="s">
        <v>30</v>
      </c>
      <c r="C19" s="327" t="s">
        <v>126</v>
      </c>
      <c r="D19" s="324">
        <f>17186.4-351</f>
        <v>16835.400000000001</v>
      </c>
      <c r="E19" s="320">
        <f>10420.191+1815.353405</f>
        <v>12235.544405000001</v>
      </c>
      <c r="F19" s="319"/>
      <c r="H19" s="329"/>
    </row>
    <row r="20" spans="2:8" s="322" customFormat="1" ht="22.5" customHeight="1">
      <c r="B20" s="318" t="s">
        <v>30</v>
      </c>
      <c r="C20" s="327" t="s">
        <v>220</v>
      </c>
      <c r="D20" s="319"/>
      <c r="E20" s="319"/>
      <c r="F20" s="319"/>
    </row>
    <row r="21" spans="2:8" s="322" customFormat="1" ht="51">
      <c r="B21" s="318">
        <v>2</v>
      </c>
      <c r="C21" s="319" t="s">
        <v>128</v>
      </c>
      <c r="D21" s="319"/>
      <c r="E21" s="319"/>
      <c r="F21" s="319"/>
    </row>
    <row r="22" spans="2:8" s="322" customFormat="1">
      <c r="B22" s="318">
        <v>3</v>
      </c>
      <c r="C22" s="319" t="s">
        <v>129</v>
      </c>
      <c r="D22" s="324"/>
      <c r="E22" s="319"/>
      <c r="F22" s="319"/>
    </row>
    <row r="23" spans="2:8">
      <c r="B23" s="33" t="s">
        <v>33</v>
      </c>
      <c r="C23" s="34" t="s">
        <v>44</v>
      </c>
      <c r="D23" s="46">
        <f>'bieu 53-H Nga'!D22</f>
        <v>300092.5</v>
      </c>
      <c r="E23" s="46">
        <f>'bieu 53-H Nga'!G22</f>
        <v>293410.46235000005</v>
      </c>
      <c r="F23" s="111">
        <f t="shared" si="0"/>
        <v>97.773340669960106</v>
      </c>
    </row>
    <row r="24" spans="2:8">
      <c r="B24" s="36"/>
      <c r="C24" s="37" t="s">
        <v>130</v>
      </c>
      <c r="D24" s="35"/>
      <c r="E24" s="35"/>
      <c r="F24" s="111"/>
    </row>
    <row r="25" spans="2:8">
      <c r="B25" s="36">
        <v>1</v>
      </c>
      <c r="C25" s="37" t="s">
        <v>124</v>
      </c>
      <c r="D25" s="46">
        <f>'bieu 53-H Nga'!D24</f>
        <v>190771</v>
      </c>
      <c r="E25" s="46">
        <f>'bieu 53-H Nga'!H24</f>
        <v>193501.69208100002</v>
      </c>
      <c r="F25" s="111">
        <f t="shared" si="0"/>
        <v>101.43139789643081</v>
      </c>
    </row>
    <row r="26" spans="2:8">
      <c r="B26" s="36">
        <v>2</v>
      </c>
      <c r="C26" s="37" t="s">
        <v>131</v>
      </c>
      <c r="D26" s="46">
        <f>'bieu 53-H Nga'!D25</f>
        <v>135</v>
      </c>
      <c r="E26" s="46">
        <f>'bieu 53-H Nga'!H25</f>
        <v>135</v>
      </c>
      <c r="F26" s="111">
        <f t="shared" si="0"/>
        <v>100</v>
      </c>
    </row>
    <row r="27" spans="2:8" ht="25.5">
      <c r="B27" s="33" t="s">
        <v>35</v>
      </c>
      <c r="C27" s="34" t="s">
        <v>45</v>
      </c>
      <c r="D27" s="35"/>
      <c r="E27" s="35"/>
      <c r="F27" s="111"/>
    </row>
    <row r="28" spans="2:8">
      <c r="B28" s="33" t="s">
        <v>37</v>
      </c>
      <c r="C28" s="34" t="s">
        <v>46</v>
      </c>
      <c r="D28" s="35"/>
      <c r="E28" s="35"/>
      <c r="F28" s="111"/>
    </row>
    <row r="29" spans="2:8">
      <c r="B29" s="33" t="s">
        <v>39</v>
      </c>
      <c r="C29" s="34" t="s">
        <v>47</v>
      </c>
      <c r="D29" s="46">
        <f>'bieu 52H- Nga'!C48</f>
        <v>6400</v>
      </c>
      <c r="E29" s="35"/>
      <c r="F29" s="111">
        <f t="shared" si="0"/>
        <v>0</v>
      </c>
    </row>
    <row r="30" spans="2:8">
      <c r="B30" s="33" t="s">
        <v>132</v>
      </c>
      <c r="C30" s="34" t="s">
        <v>221</v>
      </c>
      <c r="D30" s="46">
        <f>'bieu 52H- Nga'!C49</f>
        <v>0</v>
      </c>
      <c r="E30" s="35"/>
      <c r="F30" s="111"/>
    </row>
    <row r="31" spans="2:8">
      <c r="B31" s="33" t="s">
        <v>169</v>
      </c>
      <c r="C31" s="34" t="s">
        <v>247</v>
      </c>
      <c r="D31" s="46"/>
      <c r="E31" s="46">
        <f>'Bieu 48 H'!E38</f>
        <v>35215.362041</v>
      </c>
      <c r="F31" s="111"/>
    </row>
    <row r="32" spans="2:8" s="322" customFormat="1" ht="30" customHeight="1">
      <c r="B32" s="323" t="s">
        <v>24</v>
      </c>
      <c r="C32" s="325" t="s">
        <v>133</v>
      </c>
      <c r="D32" s="407">
        <f>D33+D42</f>
        <v>0</v>
      </c>
      <c r="E32" s="407">
        <f>E33+E42</f>
        <v>30727.651472000001</v>
      </c>
      <c r="F32" s="408"/>
    </row>
    <row r="33" spans="2:8" s="45" customFormat="1">
      <c r="B33" s="43" t="s">
        <v>28</v>
      </c>
      <c r="C33" s="44" t="s">
        <v>50</v>
      </c>
      <c r="D33" s="49">
        <f>D34+D38</f>
        <v>0</v>
      </c>
      <c r="E33" s="49">
        <f>E34+E38</f>
        <v>30727.651472000001</v>
      </c>
      <c r="F33" s="117"/>
      <c r="H33" s="86"/>
    </row>
    <row r="34" spans="2:8" s="45" customFormat="1">
      <c r="B34" s="318" t="s">
        <v>243</v>
      </c>
      <c r="C34" s="319" t="s">
        <v>242</v>
      </c>
      <c r="D34" s="49">
        <f>SUM(D35:D36)</f>
        <v>0</v>
      </c>
      <c r="E34" s="49">
        <f>SUM(E35:E37)</f>
        <v>25637.61</v>
      </c>
      <c r="F34" s="117"/>
      <c r="H34" s="86"/>
    </row>
    <row r="35" spans="2:8" s="322" customFormat="1">
      <c r="B35" s="318"/>
      <c r="C35" s="319" t="s">
        <v>398</v>
      </c>
      <c r="D35" s="324"/>
      <c r="E35" s="324">
        <v>10128.66</v>
      </c>
      <c r="F35" s="319"/>
    </row>
    <row r="36" spans="2:8" s="322" customFormat="1">
      <c r="B36" s="323"/>
      <c r="C36" s="319" t="s">
        <v>397</v>
      </c>
      <c r="D36" s="324"/>
      <c r="E36" s="324"/>
      <c r="F36" s="319"/>
    </row>
    <row r="37" spans="2:8" s="322" customFormat="1" ht="25.5">
      <c r="B37" s="318"/>
      <c r="C37" s="319" t="s">
        <v>555</v>
      </c>
      <c r="D37" s="324"/>
      <c r="E37" s="324">
        <v>15508.95</v>
      </c>
      <c r="F37" s="319"/>
    </row>
    <row r="38" spans="2:8" s="409" customFormat="1" ht="14.25">
      <c r="B38" s="323">
        <v>2</v>
      </c>
      <c r="C38" s="325" t="s">
        <v>245</v>
      </c>
      <c r="D38" s="410"/>
      <c r="E38" s="410">
        <f>SUM(E39:E41)</f>
        <v>5090.0414720000008</v>
      </c>
      <c r="F38" s="325"/>
    </row>
    <row r="39" spans="2:8" s="322" customFormat="1">
      <c r="B39" s="318"/>
      <c r="C39" s="319" t="s">
        <v>398</v>
      </c>
      <c r="D39" s="324"/>
      <c r="E39" s="324">
        <v>539.22735999999998</v>
      </c>
      <c r="F39" s="319"/>
    </row>
    <row r="40" spans="2:8" s="322" customFormat="1">
      <c r="B40" s="323"/>
      <c r="C40" s="319" t="s">
        <v>397</v>
      </c>
      <c r="D40" s="324"/>
      <c r="E40" s="324">
        <v>204.129625</v>
      </c>
      <c r="F40" s="319"/>
    </row>
    <row r="41" spans="2:8" s="322" customFormat="1" ht="25.5">
      <c r="B41" s="318"/>
      <c r="C41" s="319" t="s">
        <v>555</v>
      </c>
      <c r="D41" s="324"/>
      <c r="E41" s="324">
        <v>4346.6844870000004</v>
      </c>
      <c r="F41" s="319"/>
    </row>
    <row r="42" spans="2:8" s="45" customFormat="1">
      <c r="B42" s="43" t="s">
        <v>33</v>
      </c>
      <c r="C42" s="44" t="s">
        <v>51</v>
      </c>
      <c r="D42" s="118"/>
      <c r="E42" s="118"/>
      <c r="F42" s="117"/>
    </row>
    <row r="43" spans="2:8" s="137" customFormat="1" ht="14.25">
      <c r="B43" s="133">
        <v>1</v>
      </c>
      <c r="C43" s="134" t="s">
        <v>241</v>
      </c>
      <c r="D43" s="135">
        <f>D44+D45</f>
        <v>12976</v>
      </c>
      <c r="E43" s="135">
        <f>E44+E45</f>
        <v>14075.234</v>
      </c>
      <c r="F43" s="136">
        <f t="shared" si="0"/>
        <v>108.47128545006166</v>
      </c>
    </row>
    <row r="44" spans="2:8" s="322" customFormat="1">
      <c r="B44" s="318" t="s">
        <v>243</v>
      </c>
      <c r="C44" s="319" t="s">
        <v>242</v>
      </c>
      <c r="D44" s="49">
        <v>10800</v>
      </c>
      <c r="E44" s="49">
        <v>4580.09</v>
      </c>
      <c r="F44" s="321">
        <f t="shared" si="0"/>
        <v>42.408240740740744</v>
      </c>
    </row>
    <row r="45" spans="2:8" s="132" customFormat="1">
      <c r="B45" s="128" t="s">
        <v>244</v>
      </c>
      <c r="C45" s="129" t="s">
        <v>245</v>
      </c>
      <c r="D45" s="320">
        <f>'bieu 53-H Nga'!D54</f>
        <v>2176</v>
      </c>
      <c r="E45" s="130">
        <f>'bieu 53-H Nga'!G54</f>
        <v>9495.1440000000002</v>
      </c>
      <c r="F45" s="131">
        <f t="shared" si="0"/>
        <v>436.35772058823534</v>
      </c>
    </row>
    <row r="46" spans="2:8">
      <c r="B46" s="33">
        <v>2</v>
      </c>
      <c r="C46" s="34" t="s">
        <v>246</v>
      </c>
      <c r="D46" s="48">
        <f>SUM(D47:D48)</f>
        <v>0</v>
      </c>
      <c r="E46" s="48">
        <f>SUM(E47:E48)</f>
        <v>7076.75</v>
      </c>
      <c r="F46" s="111"/>
    </row>
    <row r="47" spans="2:8">
      <c r="B47" s="36" t="s">
        <v>243</v>
      </c>
      <c r="C47" s="35" t="s">
        <v>242</v>
      </c>
      <c r="D47" s="35"/>
      <c r="E47" s="46"/>
      <c r="F47" s="111"/>
    </row>
    <row r="48" spans="2:8">
      <c r="B48" s="36" t="s">
        <v>244</v>
      </c>
      <c r="C48" s="35" t="s">
        <v>245</v>
      </c>
      <c r="D48" s="46">
        <f>'bieu 53-H Nga'!D45</f>
        <v>0</v>
      </c>
      <c r="E48" s="46">
        <f>'bieu 53-H Nga'!G45</f>
        <v>7076.75</v>
      </c>
      <c r="F48" s="111"/>
      <c r="H48" s="47"/>
    </row>
    <row r="49" spans="2:6">
      <c r="B49" s="38" t="s">
        <v>53</v>
      </c>
      <c r="C49" s="39" t="s">
        <v>222</v>
      </c>
      <c r="D49" s="40"/>
      <c r="E49" s="368">
        <f>'bieu 53-H Nga'!G55</f>
        <v>102874.30583100001</v>
      </c>
      <c r="F49" s="112"/>
    </row>
    <row r="51" spans="2:6" ht="36" hidden="1" customHeight="1">
      <c r="B51" s="515" t="s">
        <v>195</v>
      </c>
      <c r="C51" s="515"/>
      <c r="D51" s="515"/>
      <c r="E51" s="515"/>
      <c r="F51" s="515"/>
    </row>
    <row r="55" spans="2:6" ht="44.25" customHeight="1"/>
    <row r="80" ht="18.75" customHeight="1"/>
    <row r="81" ht="30.75" customHeight="1"/>
    <row r="82" ht="26.25" customHeight="1"/>
    <row r="83" ht="79.5" customHeight="1"/>
    <row r="84" ht="24.75" customHeight="1"/>
    <row r="85" ht="15" customHeight="1"/>
    <row r="86" ht="29.25" customHeight="1"/>
    <row r="87" ht="24" customHeight="1"/>
    <row r="88" ht="15" customHeight="1"/>
    <row r="89" ht="44.25" customHeight="1"/>
    <row r="90" ht="15" customHeight="1"/>
    <row r="91" ht="28.5" customHeight="1"/>
    <row r="92" ht="28.5" customHeight="1"/>
    <row r="94" ht="30.75" customHeight="1"/>
    <row r="95" ht="27.75" customHeight="1"/>
    <row r="96" ht="25.5" customHeight="1"/>
    <row r="97" ht="15" customHeight="1"/>
    <row r="98" ht="27" customHeight="1"/>
    <row r="99" ht="15" customHeight="1"/>
    <row r="100" ht="15" customHeight="1"/>
    <row r="101" ht="15" customHeight="1"/>
    <row r="102" ht="26.25" customHeight="1"/>
    <row r="103" ht="15" customHeight="1"/>
    <row r="104" ht="28.5" customHeight="1"/>
    <row r="105" ht="15" customHeight="1"/>
    <row r="106" ht="15" customHeight="1"/>
    <row r="107" ht="28.5" customHeight="1"/>
    <row r="108" ht="15" customHeight="1"/>
    <row r="109" ht="3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26.25" customHeight="1"/>
    <row r="121" ht="27" customHeight="1"/>
    <row r="124" ht="46.5" customHeight="1"/>
  </sheetData>
  <mergeCells count="7">
    <mergeCell ref="B3:F3"/>
    <mergeCell ref="B51:F51"/>
    <mergeCell ref="B6:F6"/>
    <mergeCell ref="B2:C2"/>
    <mergeCell ref="A5:F5"/>
    <mergeCell ref="A4:F4"/>
    <mergeCell ref="E8:F8"/>
  </mergeCells>
  <pageMargins left="0.25" right="0.17" top="0.75" bottom="0.75" header="0.3" footer="0.3"/>
  <pageSetup paperSize="9" scale="90" orientation="portrait"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R54"/>
  <sheetViews>
    <sheetView workbookViewId="0">
      <selection activeCell="A3" sqref="A3:F3"/>
    </sheetView>
  </sheetViews>
  <sheetFormatPr defaultRowHeight="15"/>
  <cols>
    <col min="2" max="2" width="37" customWidth="1"/>
    <col min="3" max="3" width="13" customWidth="1"/>
    <col min="4" max="4" width="12.28515625" customWidth="1"/>
    <col min="5" max="5" width="11.28515625" customWidth="1"/>
    <col min="6" max="6" width="12.140625" customWidth="1"/>
    <col min="8" max="16" width="0" hidden="1" customWidth="1"/>
  </cols>
  <sheetData>
    <row r="1" spans="1:18">
      <c r="A1" s="21" t="s">
        <v>466</v>
      </c>
    </row>
    <row r="2" spans="1:18" ht="20.25" customHeight="1">
      <c r="A2" s="506" t="s">
        <v>604</v>
      </c>
      <c r="B2" s="506"/>
      <c r="C2" s="506"/>
      <c r="D2" s="506"/>
      <c r="E2" s="506"/>
      <c r="F2" s="506"/>
    </row>
    <row r="3" spans="1:18" ht="18" customHeight="1">
      <c r="A3" s="504" t="str">
        <f>'Bieu 51H-Nga'!A4:F4</f>
        <v>(Kèm theo Nghi quyết số:       /NQ-HĐND, ngày        /tháng        năm 2023 của HĐND huyện Đăk Tô)</v>
      </c>
      <c r="B3" s="504"/>
      <c r="C3" s="504"/>
      <c r="D3" s="504"/>
      <c r="E3" s="504"/>
      <c r="F3" s="504"/>
    </row>
    <row r="4" spans="1:18" ht="18" hidden="1" customHeight="1">
      <c r="A4" s="504" t="str">
        <f>'Bieu 51H-Nga'!A5:F5</f>
        <v>(Kèm theo Nghi quyết số:       /NQ-HĐND, ngày        /tháng        năm 2021 của HĐND huyện Đăk Tô)</v>
      </c>
      <c r="B4" s="504"/>
      <c r="C4" s="504"/>
      <c r="D4" s="504"/>
      <c r="E4" s="504"/>
      <c r="F4" s="504"/>
    </row>
    <row r="5" spans="1:18" hidden="1">
      <c r="A5" s="501" t="s">
        <v>65</v>
      </c>
      <c r="B5" s="501"/>
      <c r="C5" s="501"/>
      <c r="D5" s="501"/>
      <c r="E5" s="501"/>
      <c r="F5" s="501"/>
    </row>
    <row r="6" spans="1:18">
      <c r="A6" s="16"/>
    </row>
    <row r="7" spans="1:18">
      <c r="A7" s="26"/>
      <c r="B7" s="23"/>
      <c r="C7" s="23"/>
      <c r="D7" s="23"/>
      <c r="E7" s="519" t="s">
        <v>154</v>
      </c>
      <c r="F7" s="519"/>
    </row>
    <row r="8" spans="1:18">
      <c r="A8" s="521" t="s">
        <v>16</v>
      </c>
      <c r="B8" s="521" t="s">
        <v>68</v>
      </c>
      <c r="C8" s="521" t="s">
        <v>18</v>
      </c>
      <c r="D8" s="521" t="s">
        <v>19</v>
      </c>
      <c r="E8" s="521" t="s">
        <v>20</v>
      </c>
      <c r="F8" s="521"/>
    </row>
    <row r="9" spans="1:18" ht="26.25">
      <c r="A9" s="521"/>
      <c r="B9" s="521"/>
      <c r="C9" s="521"/>
      <c r="D9" s="521"/>
      <c r="E9" s="22" t="s">
        <v>21</v>
      </c>
      <c r="F9" s="22" t="s">
        <v>22</v>
      </c>
    </row>
    <row r="10" spans="1:18">
      <c r="A10" s="22" t="s">
        <v>23</v>
      </c>
      <c r="B10" s="22" t="s">
        <v>24</v>
      </c>
      <c r="C10" s="22">
        <v>1</v>
      </c>
      <c r="D10" s="22">
        <v>2</v>
      </c>
      <c r="E10" s="22" t="s">
        <v>25</v>
      </c>
      <c r="F10" s="22" t="s">
        <v>26</v>
      </c>
    </row>
    <row r="11" spans="1:18" ht="18" customHeight="1">
      <c r="A11" s="220"/>
      <c r="B11" s="221" t="s">
        <v>41</v>
      </c>
      <c r="C11" s="222">
        <f>C12+C13+C51</f>
        <v>346202.10000000003</v>
      </c>
      <c r="D11" s="222">
        <f>D12+D13+D51</f>
        <v>476273.41365300003</v>
      </c>
      <c r="E11" s="222">
        <f>D11-C11</f>
        <v>130071.31365299999</v>
      </c>
      <c r="F11" s="223">
        <f>D11/C11*100</f>
        <v>137.57091989130049</v>
      </c>
      <c r="H11" s="42">
        <f>C11-C14+36047</f>
        <v>347242.7</v>
      </c>
      <c r="I11" s="42">
        <f>D11-D14+75111.345094</f>
        <v>493057.82374700002</v>
      </c>
      <c r="J11" s="42">
        <f>D11-'Bieu 48 H'!E21+'Bieu 48 H'!E29+'Bieu 48 H'!E38</f>
        <v>-0.22499999996216502</v>
      </c>
    </row>
    <row r="12" spans="1:18" ht="26.25">
      <c r="A12" s="224" t="s">
        <v>23</v>
      </c>
      <c r="B12" s="225" t="s">
        <v>135</v>
      </c>
      <c r="C12" s="226"/>
      <c r="D12" s="226"/>
      <c r="E12" s="226">
        <f t="shared" ref="E12:E51" si="0">D12-C12</f>
        <v>0</v>
      </c>
      <c r="F12" s="227"/>
      <c r="I12" s="42">
        <f>D11-'Bieu 48 H'!E21</f>
        <v>-35215.587040999962</v>
      </c>
      <c r="J12" t="s">
        <v>489</v>
      </c>
    </row>
    <row r="13" spans="1:18" ht="26.25">
      <c r="A13" s="224" t="s">
        <v>24</v>
      </c>
      <c r="B13" s="225" t="s">
        <v>136</v>
      </c>
      <c r="C13" s="226">
        <f>C14+C32+C46+C47+C48+C49+C50</f>
        <v>346202.10000000003</v>
      </c>
      <c r="D13" s="226">
        <f>D14+D32+D46+D47+D48+D49+D50</f>
        <v>373399.33282200003</v>
      </c>
      <c r="E13" s="226">
        <f t="shared" si="0"/>
        <v>27197.232821999991</v>
      </c>
      <c r="F13" s="227">
        <f t="shared" ref="F13:F48" si="1">D13/C13*100</f>
        <v>107.85588326067345</v>
      </c>
      <c r="R13" s="42"/>
    </row>
    <row r="14" spans="1:18" s="113" customFormat="1">
      <c r="A14" s="228" t="s">
        <v>28</v>
      </c>
      <c r="B14" s="229" t="s">
        <v>137</v>
      </c>
      <c r="C14" s="230">
        <f>C15+C30+C31</f>
        <v>35006.400000000001</v>
      </c>
      <c r="D14" s="230">
        <f>D15+D30+D31</f>
        <v>58326.935000000005</v>
      </c>
      <c r="E14" s="261">
        <f t="shared" si="0"/>
        <v>23320.535000000003</v>
      </c>
      <c r="F14" s="231">
        <f t="shared" si="1"/>
        <v>166.61791843777138</v>
      </c>
    </row>
    <row r="15" spans="1:18" s="113" customFormat="1">
      <c r="A15" s="228">
        <v>1</v>
      </c>
      <c r="B15" s="229" t="s">
        <v>138</v>
      </c>
      <c r="C15" s="230">
        <f>SUM(C16:C29)</f>
        <v>35006.400000000001</v>
      </c>
      <c r="D15" s="230">
        <f t="shared" ref="D15:E15" si="2">SUM(D16:D29)</f>
        <v>58326.935000000005</v>
      </c>
      <c r="E15" s="230">
        <f t="shared" si="2"/>
        <v>23320.535000000003</v>
      </c>
      <c r="F15" s="231">
        <f t="shared" si="1"/>
        <v>166.61791843777138</v>
      </c>
    </row>
    <row r="16" spans="1:18" s="113" customFormat="1">
      <c r="A16" s="232" t="s">
        <v>30</v>
      </c>
      <c r="B16" s="233" t="s">
        <v>124</v>
      </c>
      <c r="C16" s="235">
        <v>5245.66</v>
      </c>
      <c r="D16" s="235">
        <v>14503.619000000001</v>
      </c>
      <c r="E16" s="235">
        <f>D16-C16</f>
        <v>9257.9590000000007</v>
      </c>
      <c r="F16" s="411">
        <f>D16/C16*100</f>
        <v>276.48797291475245</v>
      </c>
    </row>
    <row r="17" spans="1:8" s="113" customFormat="1">
      <c r="A17" s="232" t="s">
        <v>30</v>
      </c>
      <c r="B17" s="233" t="s">
        <v>131</v>
      </c>
      <c r="C17" s="235"/>
      <c r="D17" s="235"/>
      <c r="E17" s="235">
        <f t="shared" ref="E17:E30" si="3">D17-C17</f>
        <v>0</v>
      </c>
      <c r="F17" s="411"/>
    </row>
    <row r="18" spans="1:8" s="113" customFormat="1">
      <c r="A18" s="232" t="s">
        <v>30</v>
      </c>
      <c r="B18" s="233" t="s">
        <v>139</v>
      </c>
      <c r="C18" s="235"/>
      <c r="D18" s="235"/>
      <c r="E18" s="235">
        <f t="shared" si="3"/>
        <v>0</v>
      </c>
      <c r="F18" s="411"/>
    </row>
    <row r="19" spans="1:8" s="113" customFormat="1">
      <c r="A19" s="232" t="s">
        <v>30</v>
      </c>
      <c r="B19" s="233" t="s">
        <v>140</v>
      </c>
      <c r="C19" s="235"/>
      <c r="D19" s="235"/>
      <c r="E19" s="235">
        <f t="shared" si="3"/>
        <v>0</v>
      </c>
      <c r="F19" s="411"/>
    </row>
    <row r="20" spans="1:8" s="113" customFormat="1">
      <c r="A20" s="232" t="s">
        <v>30</v>
      </c>
      <c r="B20" s="233" t="s">
        <v>141</v>
      </c>
      <c r="C20" s="235"/>
      <c r="D20" s="235"/>
      <c r="E20" s="235">
        <f t="shared" si="3"/>
        <v>0</v>
      </c>
      <c r="F20" s="411"/>
    </row>
    <row r="21" spans="1:8" s="113" customFormat="1">
      <c r="A21" s="232" t="s">
        <v>30</v>
      </c>
      <c r="B21" s="233" t="s">
        <v>142</v>
      </c>
      <c r="C21" s="235">
        <v>949</v>
      </c>
      <c r="D21" s="235">
        <v>1962.441</v>
      </c>
      <c r="E21" s="235">
        <f t="shared" si="3"/>
        <v>1013.441</v>
      </c>
      <c r="F21" s="411">
        <f t="shared" ref="F21:F26" si="4">D21/C21*100</f>
        <v>206.79041095890409</v>
      </c>
    </row>
    <row r="22" spans="1:8" s="113" customFormat="1">
      <c r="A22" s="232" t="s">
        <v>30</v>
      </c>
      <c r="B22" s="233" t="s">
        <v>143</v>
      </c>
      <c r="C22" s="235"/>
      <c r="D22" s="235">
        <v>238.006</v>
      </c>
      <c r="E22" s="235">
        <f t="shared" si="3"/>
        <v>238.006</v>
      </c>
      <c r="F22" s="411"/>
    </row>
    <row r="23" spans="1:8" s="113" customFormat="1">
      <c r="A23" s="232" t="s">
        <v>30</v>
      </c>
      <c r="B23" s="233" t="s">
        <v>144</v>
      </c>
      <c r="C23" s="235"/>
      <c r="D23" s="235">
        <v>517.71799999999996</v>
      </c>
      <c r="E23" s="235">
        <f t="shared" si="3"/>
        <v>517.71799999999996</v>
      </c>
      <c r="F23" s="411"/>
    </row>
    <row r="24" spans="1:8" s="113" customFormat="1">
      <c r="A24" s="232" t="s">
        <v>30</v>
      </c>
      <c r="B24" s="233" t="s">
        <v>145</v>
      </c>
      <c r="C24" s="235"/>
      <c r="D24" s="235"/>
      <c r="E24" s="235"/>
      <c r="F24" s="411"/>
    </row>
    <row r="25" spans="1:8" s="113" customFormat="1">
      <c r="A25" s="232" t="s">
        <v>30</v>
      </c>
      <c r="B25" s="233" t="s">
        <v>146</v>
      </c>
      <c r="C25" s="235">
        <v>13058.86</v>
      </c>
      <c r="D25" s="235">
        <v>34658.694000000003</v>
      </c>
      <c r="E25" s="235">
        <f>D25-C25</f>
        <v>21599.834000000003</v>
      </c>
      <c r="F25" s="411">
        <f t="shared" si="4"/>
        <v>265.40367229605033</v>
      </c>
    </row>
    <row r="26" spans="1:8" s="113" customFormat="1" ht="26.25">
      <c r="A26" s="232" t="s">
        <v>30</v>
      </c>
      <c r="B26" s="233" t="s">
        <v>147</v>
      </c>
      <c r="C26" s="235">
        <f>2426.48+100</f>
        <v>2526.48</v>
      </c>
      <c r="D26" s="235">
        <v>6446.4570000000003</v>
      </c>
      <c r="E26" s="235">
        <f t="shared" si="3"/>
        <v>3919.9770000000003</v>
      </c>
      <c r="F26" s="411">
        <f t="shared" si="4"/>
        <v>255.15567113137649</v>
      </c>
    </row>
    <row r="27" spans="1:8" s="113" customFormat="1">
      <c r="A27" s="232" t="s">
        <v>30</v>
      </c>
      <c r="B27" s="233" t="s">
        <v>148</v>
      </c>
      <c r="C27" s="235"/>
      <c r="D27" s="235"/>
      <c r="E27" s="235">
        <f t="shared" si="3"/>
        <v>0</v>
      </c>
      <c r="F27" s="411"/>
    </row>
    <row r="28" spans="1:8" s="113" customFormat="1">
      <c r="A28" s="232"/>
      <c r="B28" s="233" t="s">
        <v>556</v>
      </c>
      <c r="C28" s="235">
        <v>13226.4</v>
      </c>
      <c r="D28" s="235"/>
      <c r="E28" s="235">
        <f t="shared" si="3"/>
        <v>-13226.4</v>
      </c>
      <c r="F28" s="411"/>
    </row>
    <row r="29" spans="1:8" s="113" customFormat="1">
      <c r="A29" s="232" t="s">
        <v>30</v>
      </c>
      <c r="B29" s="233" t="s">
        <v>149</v>
      </c>
      <c r="C29" s="235"/>
      <c r="D29" s="235"/>
      <c r="E29" s="235">
        <f t="shared" si="3"/>
        <v>0</v>
      </c>
      <c r="F29" s="411"/>
    </row>
    <row r="30" spans="1:8" s="113" customFormat="1" ht="54" customHeight="1">
      <c r="A30" s="228">
        <v>2</v>
      </c>
      <c r="B30" s="229" t="s">
        <v>128</v>
      </c>
      <c r="C30" s="230">
        <v>0</v>
      </c>
      <c r="D30" s="230"/>
      <c r="E30" s="235">
        <f t="shared" si="3"/>
        <v>0</v>
      </c>
      <c r="F30" s="411"/>
    </row>
    <row r="31" spans="1:8" s="113" customFormat="1">
      <c r="A31" s="228">
        <v>3</v>
      </c>
      <c r="B31" s="229" t="s">
        <v>129</v>
      </c>
      <c r="C31" s="230"/>
      <c r="D31" s="230"/>
      <c r="E31" s="235"/>
      <c r="F31" s="231"/>
    </row>
    <row r="32" spans="1:8">
      <c r="A32" s="224" t="s">
        <v>33</v>
      </c>
      <c r="B32" s="225" t="s">
        <v>44</v>
      </c>
      <c r="C32" s="226">
        <f>SUM(C33:C45)</f>
        <v>304795.7</v>
      </c>
      <c r="D32" s="226">
        <f>SUM(D33:D45)</f>
        <v>315072.39782200003</v>
      </c>
      <c r="E32" s="226">
        <f t="shared" si="0"/>
        <v>10276.697822000016</v>
      </c>
      <c r="F32" s="227">
        <f t="shared" si="1"/>
        <v>103.37166758651779</v>
      </c>
      <c r="H32" s="127">
        <f>C32+C48</f>
        <v>311195.7</v>
      </c>
    </row>
    <row r="33" spans="1:6">
      <c r="A33" s="236" t="s">
        <v>30</v>
      </c>
      <c r="B33" s="237" t="s">
        <v>124</v>
      </c>
      <c r="C33" s="238">
        <v>190771</v>
      </c>
      <c r="D33" s="238">
        <v>193749.17389500001</v>
      </c>
      <c r="E33" s="238">
        <f t="shared" si="0"/>
        <v>2978.1738950000145</v>
      </c>
      <c r="F33" s="239">
        <f t="shared" si="1"/>
        <v>101.56112506355788</v>
      </c>
    </row>
    <row r="34" spans="1:6">
      <c r="A34" s="236" t="s">
        <v>30</v>
      </c>
      <c r="B34" s="237" t="s">
        <v>150</v>
      </c>
      <c r="C34" s="238">
        <v>150</v>
      </c>
      <c r="D34" s="238">
        <v>135</v>
      </c>
      <c r="E34" s="238">
        <f t="shared" si="0"/>
        <v>-15</v>
      </c>
      <c r="F34" s="239">
        <f t="shared" si="1"/>
        <v>90</v>
      </c>
    </row>
    <row r="35" spans="1:6">
      <c r="A35" s="236" t="s">
        <v>30</v>
      </c>
      <c r="B35" s="237" t="s">
        <v>139</v>
      </c>
      <c r="C35" s="238">
        <v>4585.1000000000004</v>
      </c>
      <c r="D35" s="238">
        <v>6061.7292260000004</v>
      </c>
      <c r="E35" s="238">
        <f t="shared" si="0"/>
        <v>1476.629226</v>
      </c>
      <c r="F35" s="239">
        <f t="shared" si="1"/>
        <v>132.2049513860112</v>
      </c>
    </row>
    <row r="36" spans="1:6">
      <c r="A36" s="236" t="s">
        <v>30</v>
      </c>
      <c r="B36" s="237" t="s">
        <v>140</v>
      </c>
      <c r="C36" s="238">
        <v>1736.5</v>
      </c>
      <c r="D36" s="238">
        <v>1979.013627</v>
      </c>
      <c r="E36" s="238">
        <f t="shared" si="0"/>
        <v>242.51362700000004</v>
      </c>
      <c r="F36" s="239">
        <f t="shared" si="1"/>
        <v>113.96565660811979</v>
      </c>
    </row>
    <row r="37" spans="1:6">
      <c r="A37" s="236" t="s">
        <v>30</v>
      </c>
      <c r="B37" s="237" t="s">
        <v>141</v>
      </c>
      <c r="C37" s="238">
        <v>1044.0999999999999</v>
      </c>
      <c r="D37" s="238">
        <v>858.26795000000004</v>
      </c>
      <c r="E37" s="238">
        <f t="shared" si="0"/>
        <v>-185.83204999999987</v>
      </c>
      <c r="F37" s="239">
        <f t="shared" si="1"/>
        <v>82.201700028732887</v>
      </c>
    </row>
    <row r="38" spans="1:6">
      <c r="A38" s="236" t="s">
        <v>30</v>
      </c>
      <c r="B38" s="237" t="s">
        <v>142</v>
      </c>
      <c r="C38" s="238">
        <v>1163.7</v>
      </c>
      <c r="D38" s="238">
        <v>1887.970069</v>
      </c>
      <c r="E38" s="238">
        <f t="shared" si="0"/>
        <v>724.27006899999992</v>
      </c>
      <c r="F38" s="239">
        <f t="shared" si="1"/>
        <v>162.23855538368994</v>
      </c>
    </row>
    <row r="39" spans="1:6">
      <c r="A39" s="236" t="s">
        <v>30</v>
      </c>
      <c r="B39" s="237" t="s">
        <v>143</v>
      </c>
      <c r="C39" s="238">
        <v>863.3</v>
      </c>
      <c r="D39" s="238">
        <v>839.27798399999995</v>
      </c>
      <c r="E39" s="238">
        <f t="shared" si="0"/>
        <v>-24.022016000000008</v>
      </c>
      <c r="F39" s="239">
        <f t="shared" si="1"/>
        <v>97.217419668713077</v>
      </c>
    </row>
    <row r="40" spans="1:6">
      <c r="A40" s="236" t="s">
        <v>30</v>
      </c>
      <c r="B40" s="237" t="s">
        <v>144</v>
      </c>
      <c r="C40" s="238">
        <v>281.8</v>
      </c>
      <c r="D40" s="238">
        <v>696.36869799999999</v>
      </c>
      <c r="E40" s="238">
        <f t="shared" si="0"/>
        <v>414.56869799999998</v>
      </c>
      <c r="F40" s="239">
        <f t="shared" si="1"/>
        <v>247.11451312987936</v>
      </c>
    </row>
    <row r="41" spans="1:6">
      <c r="A41" s="236" t="s">
        <v>30</v>
      </c>
      <c r="B41" s="237" t="s">
        <v>145</v>
      </c>
      <c r="C41" s="238">
        <v>5267.9</v>
      </c>
      <c r="D41" s="238">
        <v>4598.9920860000002</v>
      </c>
      <c r="E41" s="238">
        <f t="shared" si="0"/>
        <v>-668.90791399999944</v>
      </c>
      <c r="F41" s="239">
        <f t="shared" si="1"/>
        <v>87.302190360485213</v>
      </c>
    </row>
    <row r="42" spans="1:6">
      <c r="A42" s="236" t="s">
        <v>30</v>
      </c>
      <c r="B42" s="237" t="s">
        <v>146</v>
      </c>
      <c r="C42" s="238">
        <v>16382.5</v>
      </c>
      <c r="D42" s="238">
        <v>22428.145232999999</v>
      </c>
      <c r="E42" s="238">
        <f t="shared" si="0"/>
        <v>6045.6452329999993</v>
      </c>
      <c r="F42" s="239">
        <f t="shared" si="1"/>
        <v>136.90306871967039</v>
      </c>
    </row>
    <row r="43" spans="1:6" ht="26.25">
      <c r="A43" s="236" t="s">
        <v>30</v>
      </c>
      <c r="B43" s="237" t="s">
        <v>147</v>
      </c>
      <c r="C43" s="238">
        <v>64562.5</v>
      </c>
      <c r="D43" s="238">
        <v>62683.09721</v>
      </c>
      <c r="E43" s="238">
        <f t="shared" si="0"/>
        <v>-1879.4027900000001</v>
      </c>
      <c r="F43" s="239">
        <f t="shared" si="1"/>
        <v>97.089017943852852</v>
      </c>
    </row>
    <row r="44" spans="1:6">
      <c r="A44" s="236" t="s">
        <v>30</v>
      </c>
      <c r="B44" s="237" t="s">
        <v>148</v>
      </c>
      <c r="C44" s="238">
        <v>13896.8</v>
      </c>
      <c r="D44" s="238">
        <v>16989.369353999999</v>
      </c>
      <c r="E44" s="238">
        <f t="shared" si="0"/>
        <v>3092.5693539999993</v>
      </c>
      <c r="F44" s="239">
        <f t="shared" si="1"/>
        <v>122.253823570894</v>
      </c>
    </row>
    <row r="45" spans="1:6">
      <c r="A45" s="236" t="s">
        <v>30</v>
      </c>
      <c r="B45" s="237" t="s">
        <v>151</v>
      </c>
      <c r="C45" s="238">
        <v>4090.5</v>
      </c>
      <c r="D45" s="238">
        <v>2165.9924900000001</v>
      </c>
      <c r="E45" s="238">
        <f>D45-C45</f>
        <v>-1924.5075099999999</v>
      </c>
      <c r="F45" s="239">
        <f t="shared" si="1"/>
        <v>52.951778266715564</v>
      </c>
    </row>
    <row r="46" spans="1:6" ht="26.25">
      <c r="A46" s="224" t="s">
        <v>35</v>
      </c>
      <c r="B46" s="225" t="s">
        <v>152</v>
      </c>
      <c r="C46" s="226"/>
      <c r="D46" s="226"/>
      <c r="E46" s="226">
        <f t="shared" si="0"/>
        <v>0</v>
      </c>
      <c r="F46" s="227"/>
    </row>
    <row r="47" spans="1:6">
      <c r="A47" s="224" t="s">
        <v>37</v>
      </c>
      <c r="B47" s="225" t="s">
        <v>153</v>
      </c>
      <c r="C47" s="226"/>
      <c r="D47" s="226"/>
      <c r="E47" s="226">
        <f t="shared" si="0"/>
        <v>0</v>
      </c>
      <c r="F47" s="227"/>
    </row>
    <row r="48" spans="1:6">
      <c r="A48" s="224" t="s">
        <v>39</v>
      </c>
      <c r="B48" s="225" t="s">
        <v>47</v>
      </c>
      <c r="C48" s="226">
        <v>6400</v>
      </c>
      <c r="D48" s="226">
        <v>0</v>
      </c>
      <c r="E48" s="226">
        <f t="shared" si="0"/>
        <v>-6400</v>
      </c>
      <c r="F48" s="227">
        <f t="shared" si="1"/>
        <v>0</v>
      </c>
    </row>
    <row r="49" spans="1:6">
      <c r="A49" s="224" t="s">
        <v>132</v>
      </c>
      <c r="B49" s="225" t="s">
        <v>48</v>
      </c>
      <c r="C49" s="226">
        <v>0</v>
      </c>
      <c r="D49" s="226">
        <v>0</v>
      </c>
      <c r="E49" s="226">
        <f t="shared" si="0"/>
        <v>0</v>
      </c>
      <c r="F49" s="227"/>
    </row>
    <row r="50" spans="1:6" ht="25.5">
      <c r="A50" s="335" t="s">
        <v>169</v>
      </c>
      <c r="B50" s="184" t="s">
        <v>217</v>
      </c>
      <c r="C50" s="336"/>
      <c r="D50" s="336"/>
      <c r="E50" s="336">
        <f t="shared" si="0"/>
        <v>0</v>
      </c>
      <c r="F50" s="337"/>
    </row>
    <row r="51" spans="1:6">
      <c r="A51" s="342" t="s">
        <v>53</v>
      </c>
      <c r="B51" s="343" t="s">
        <v>134</v>
      </c>
      <c r="C51" s="344"/>
      <c r="D51" s="344">
        <v>102874.080831</v>
      </c>
      <c r="E51" s="344">
        <f t="shared" si="0"/>
        <v>102874.080831</v>
      </c>
      <c r="F51" s="345"/>
    </row>
    <row r="53" spans="1:6" ht="30" hidden="1" customHeight="1">
      <c r="A53" s="515" t="s">
        <v>196</v>
      </c>
      <c r="B53" s="515"/>
      <c r="C53" s="515"/>
      <c r="D53" s="515"/>
      <c r="E53" s="515"/>
      <c r="F53" s="515"/>
    </row>
    <row r="54" spans="1:6" ht="34.5" hidden="1" customHeight="1">
      <c r="A54" s="520" t="s">
        <v>155</v>
      </c>
      <c r="B54" s="520"/>
      <c r="C54" s="520"/>
      <c r="D54" s="520"/>
      <c r="E54" s="520"/>
      <c r="F54" s="520"/>
    </row>
  </sheetData>
  <mergeCells count="12">
    <mergeCell ref="A2:F2"/>
    <mergeCell ref="A5:F5"/>
    <mergeCell ref="E7:F7"/>
    <mergeCell ref="A53:F53"/>
    <mergeCell ref="A54:F54"/>
    <mergeCell ref="A8:A9"/>
    <mergeCell ref="B8:B9"/>
    <mergeCell ref="C8:C9"/>
    <mergeCell ref="D8:D9"/>
    <mergeCell ref="E8:F8"/>
    <mergeCell ref="A4:F4"/>
    <mergeCell ref="A3:F3"/>
  </mergeCells>
  <pageMargins left="0.7" right="0.7" top="0.4" bottom="0.56000000000000005" header="0.3" footer="0.3"/>
  <pageSetup paperSize="9" scale="90" orientation="portrait"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58"/>
  <sheetViews>
    <sheetView workbookViewId="0">
      <pane xSplit="3" ySplit="8" topLeftCell="D33" activePane="bottomRight" state="frozen"/>
      <selection pane="topRight" activeCell="D1" sqref="D1"/>
      <selection pane="bottomLeft" activeCell="A7" sqref="A7"/>
      <selection pane="bottomRight" activeCell="A3" sqref="A3:L3"/>
    </sheetView>
  </sheetViews>
  <sheetFormatPr defaultColWidth="9.140625" defaultRowHeight="15"/>
  <cols>
    <col min="1" max="1" width="7.28515625" style="99" hidden="1" customWidth="1"/>
    <col min="2" max="2" width="9.140625" style="99"/>
    <col min="3" max="3" width="38.140625" style="99" customWidth="1"/>
    <col min="4" max="4" width="11.85546875" style="99" customWidth="1"/>
    <col min="5" max="6" width="9.140625" style="99"/>
    <col min="7" max="7" width="12.28515625" style="99" customWidth="1"/>
    <col min="8" max="9" width="10" style="99" bestFit="1" customWidth="1"/>
    <col min="10" max="12" width="9.140625" style="99"/>
    <col min="13" max="13" width="0" style="99" hidden="1" customWidth="1"/>
    <col min="14" max="14" width="17" style="99" hidden="1" customWidth="1"/>
    <col min="15" max="36" width="0" style="99" hidden="1" customWidth="1"/>
    <col min="37" max="16384" width="9.140625" style="99"/>
  </cols>
  <sheetData>
    <row r="2" spans="1:36" ht="33" customHeight="1">
      <c r="B2" s="524" t="s">
        <v>605</v>
      </c>
      <c r="C2" s="524"/>
      <c r="D2" s="524"/>
      <c r="E2" s="524"/>
      <c r="F2" s="524"/>
      <c r="G2" s="524"/>
      <c r="H2" s="524"/>
      <c r="I2" s="524"/>
      <c r="J2" s="524"/>
      <c r="K2" s="524"/>
      <c r="L2" s="524"/>
    </row>
    <row r="3" spans="1:36" ht="17.25" customHeight="1">
      <c r="A3" s="526" t="str">
        <f>'Bieu 51H-Nga'!A4:F4</f>
        <v>(Kèm theo Nghi quyết số:       /NQ-HĐND, ngày        /tháng        năm 2023 của HĐND huyện Đăk Tô)</v>
      </c>
      <c r="B3" s="526"/>
      <c r="C3" s="526"/>
      <c r="D3" s="526"/>
      <c r="E3" s="526"/>
      <c r="F3" s="526"/>
      <c r="G3" s="526"/>
      <c r="H3" s="526"/>
      <c r="I3" s="526"/>
      <c r="J3" s="526"/>
      <c r="K3" s="526"/>
      <c r="L3" s="526"/>
    </row>
    <row r="4" spans="1:36" ht="17.25" hidden="1" customHeight="1">
      <c r="A4" s="526" t="str">
        <f>'Bieu 51H-Nga'!A5:F5</f>
        <v>(Kèm theo Nghi quyết số:       /NQ-HĐND, ngày        /tháng        năm 2021 của HĐND huyện Đăk Tô)</v>
      </c>
      <c r="B4" s="526"/>
      <c r="C4" s="526"/>
      <c r="D4" s="526"/>
      <c r="E4" s="526"/>
      <c r="F4" s="526"/>
      <c r="G4" s="526"/>
      <c r="H4" s="526"/>
      <c r="I4" s="526"/>
      <c r="J4" s="526"/>
      <c r="K4" s="526"/>
      <c r="L4" s="526"/>
    </row>
    <row r="5" spans="1:36" ht="15.75" hidden="1" customHeight="1">
      <c r="B5" s="525" t="s">
        <v>166</v>
      </c>
      <c r="C5" s="525"/>
      <c r="D5" s="525"/>
      <c r="E5" s="525"/>
      <c r="F5" s="525"/>
      <c r="G5" s="525"/>
      <c r="H5" s="525"/>
      <c r="I5" s="525"/>
      <c r="J5" s="525"/>
      <c r="K5" s="525"/>
      <c r="L5" s="525"/>
    </row>
    <row r="6" spans="1:36">
      <c r="K6" s="99" t="s">
        <v>154</v>
      </c>
    </row>
    <row r="7" spans="1:36">
      <c r="B7" s="522" t="s">
        <v>16</v>
      </c>
      <c r="C7" s="522" t="s">
        <v>17</v>
      </c>
      <c r="D7" s="522" t="s">
        <v>399</v>
      </c>
      <c r="E7" s="522" t="s">
        <v>156</v>
      </c>
      <c r="F7" s="522"/>
      <c r="G7" s="522" t="s">
        <v>19</v>
      </c>
      <c r="H7" s="522" t="s">
        <v>156</v>
      </c>
      <c r="I7" s="522"/>
      <c r="J7" s="522" t="s">
        <v>69</v>
      </c>
      <c r="K7" s="522"/>
      <c r="L7" s="522"/>
    </row>
    <row r="8" spans="1:36" ht="39.75" customHeight="1">
      <c r="B8" s="522"/>
      <c r="C8" s="522"/>
      <c r="D8" s="522"/>
      <c r="E8" s="100" t="s">
        <v>157</v>
      </c>
      <c r="F8" s="100" t="s">
        <v>158</v>
      </c>
      <c r="G8" s="522"/>
      <c r="H8" s="100" t="s">
        <v>157</v>
      </c>
      <c r="I8" s="100" t="s">
        <v>158</v>
      </c>
      <c r="J8" s="100" t="s">
        <v>159</v>
      </c>
      <c r="K8" s="100" t="s">
        <v>157</v>
      </c>
      <c r="L8" s="100" t="s">
        <v>158</v>
      </c>
    </row>
    <row r="9" spans="1:36">
      <c r="B9" s="100" t="s">
        <v>23</v>
      </c>
      <c r="C9" s="100" t="s">
        <v>24</v>
      </c>
      <c r="D9" s="100" t="s">
        <v>160</v>
      </c>
      <c r="E9" s="100">
        <v>2</v>
      </c>
      <c r="F9" s="100">
        <v>3</v>
      </c>
      <c r="G9" s="100" t="s">
        <v>161</v>
      </c>
      <c r="H9" s="100">
        <v>5</v>
      </c>
      <c r="I9" s="100">
        <v>6</v>
      </c>
      <c r="J9" s="100" t="s">
        <v>162</v>
      </c>
      <c r="K9" s="100" t="s">
        <v>163</v>
      </c>
      <c r="L9" s="100" t="s">
        <v>164</v>
      </c>
    </row>
    <row r="10" spans="1:36">
      <c r="B10" s="244"/>
      <c r="C10" s="245" t="s">
        <v>41</v>
      </c>
      <c r="D10" s="246">
        <f t="shared" ref="D10:I10" si="0">D11+D30+D56+D55</f>
        <v>343674.9</v>
      </c>
      <c r="E10" s="246">
        <f t="shared" si="0"/>
        <v>296505.00000000006</v>
      </c>
      <c r="F10" s="246">
        <f t="shared" si="0"/>
        <v>47169.9</v>
      </c>
      <c r="G10" s="246">
        <f t="shared" si="0"/>
        <v>476273.638653</v>
      </c>
      <c r="H10" s="246">
        <f t="shared" si="0"/>
        <v>421182.40660800005</v>
      </c>
      <c r="I10" s="246">
        <f t="shared" si="0"/>
        <v>55091.232044999997</v>
      </c>
      <c r="J10" s="246">
        <f>J11+J30+J56+J42+J55</f>
        <v>660.04504395479478</v>
      </c>
      <c r="K10" s="246">
        <f>H10/E10*100</f>
        <v>142.04900646127382</v>
      </c>
      <c r="L10" s="246">
        <f>I10/F10*100</f>
        <v>116.79319236419833</v>
      </c>
      <c r="N10" s="99">
        <f>D10-289024</f>
        <v>54650.900000000023</v>
      </c>
      <c r="O10" s="99" t="s">
        <v>514</v>
      </c>
    </row>
    <row r="11" spans="1:36">
      <c r="B11" s="247" t="s">
        <v>23</v>
      </c>
      <c r="C11" s="248" t="s">
        <v>165</v>
      </c>
      <c r="D11" s="249">
        <f t="shared" ref="D11:I11" si="1">D12+D22+D26+D27+D28+D29</f>
        <v>330698.90000000002</v>
      </c>
      <c r="E11" s="249">
        <f t="shared" si="1"/>
        <v>283529.00000000006</v>
      </c>
      <c r="F11" s="249">
        <f t="shared" si="1"/>
        <v>47169.9</v>
      </c>
      <c r="G11" s="249">
        <f t="shared" si="1"/>
        <v>321519.69735000003</v>
      </c>
      <c r="H11" s="249">
        <f t="shared" si="1"/>
        <v>275649.22308200004</v>
      </c>
      <c r="I11" s="249">
        <f t="shared" si="1"/>
        <v>45870.474267999991</v>
      </c>
      <c r="J11" s="249">
        <f t="shared" ref="J11:J30" si="2">G11/D11*100</f>
        <v>97.224302031243525</v>
      </c>
      <c r="K11" s="249">
        <f t="shared" ref="K11:K47" si="3">H11/E11*100</f>
        <v>97.220821532188936</v>
      </c>
      <c r="L11" s="249">
        <f t="shared" ref="L11:L28" si="4">I11/F11*100</f>
        <v>97.24522262714143</v>
      </c>
    </row>
    <row r="12" spans="1:36">
      <c r="B12" s="247" t="s">
        <v>28</v>
      </c>
      <c r="C12" s="248" t="s">
        <v>43</v>
      </c>
      <c r="D12" s="249">
        <f>D13+D20+D21</f>
        <v>24206.400000000001</v>
      </c>
      <c r="E12" s="249">
        <f t="shared" ref="E12:I12" si="5">E13+E20+E21</f>
        <v>22253.4</v>
      </c>
      <c r="F12" s="249">
        <f t="shared" si="5"/>
        <v>1953</v>
      </c>
      <c r="G12" s="249">
        <f t="shared" si="5"/>
        <v>28109.235000000001</v>
      </c>
      <c r="H12" s="249">
        <f t="shared" si="5"/>
        <v>26262.592000000001</v>
      </c>
      <c r="I12" s="249">
        <f t="shared" si="5"/>
        <v>1846.643</v>
      </c>
      <c r="J12" s="249">
        <f t="shared" si="2"/>
        <v>116.12315338092405</v>
      </c>
      <c r="K12" s="249">
        <f t="shared" si="3"/>
        <v>118.01608742933662</v>
      </c>
      <c r="L12" s="249">
        <f t="shared" si="4"/>
        <v>94.554173067076292</v>
      </c>
      <c r="N12" s="383" t="e">
        <f>G13+#REF!+G44+#REF!</f>
        <v>#REF!</v>
      </c>
      <c r="O12" s="99" t="s">
        <v>542</v>
      </c>
    </row>
    <row r="13" spans="1:36">
      <c r="B13" s="412">
        <v>1</v>
      </c>
      <c r="C13" s="413" t="s">
        <v>138</v>
      </c>
      <c r="D13" s="414">
        <f>E13+F13</f>
        <v>24206.400000000001</v>
      </c>
      <c r="E13" s="414">
        <f>7371+15233.4-351</f>
        <v>22253.4</v>
      </c>
      <c r="F13" s="414">
        <f>450+1503</f>
        <v>1953</v>
      </c>
      <c r="G13" s="414">
        <f>H13+I13</f>
        <v>28109.235000000001</v>
      </c>
      <c r="H13" s="414">
        <v>26262.592000000001</v>
      </c>
      <c r="I13" s="414">
        <v>1846.643</v>
      </c>
      <c r="J13" s="267">
        <f t="shared" si="2"/>
        <v>116.12315338092405</v>
      </c>
      <c r="K13" s="267">
        <f t="shared" si="3"/>
        <v>118.01608742933662</v>
      </c>
      <c r="L13" s="267">
        <f t="shared" si="4"/>
        <v>94.554173067076292</v>
      </c>
      <c r="M13" s="414">
        <f t="shared" ref="M13:AJ13" si="6">N13+O13</f>
        <v>0</v>
      </c>
      <c r="N13" s="414">
        <f t="shared" si="6"/>
        <v>0</v>
      </c>
      <c r="O13" s="414">
        <f t="shared" si="6"/>
        <v>0</v>
      </c>
      <c r="P13" s="414">
        <f t="shared" si="6"/>
        <v>0</v>
      </c>
      <c r="Q13" s="414">
        <f t="shared" si="6"/>
        <v>0</v>
      </c>
      <c r="R13" s="414">
        <f t="shared" si="6"/>
        <v>0</v>
      </c>
      <c r="S13" s="414">
        <f t="shared" si="6"/>
        <v>0</v>
      </c>
      <c r="T13" s="414">
        <f t="shared" si="6"/>
        <v>0</v>
      </c>
      <c r="U13" s="414">
        <f t="shared" si="6"/>
        <v>0</v>
      </c>
      <c r="V13" s="414">
        <f t="shared" si="6"/>
        <v>0</v>
      </c>
      <c r="W13" s="414">
        <f t="shared" si="6"/>
        <v>0</v>
      </c>
      <c r="X13" s="414">
        <f t="shared" si="6"/>
        <v>0</v>
      </c>
      <c r="Y13" s="414">
        <f t="shared" si="6"/>
        <v>0</v>
      </c>
      <c r="Z13" s="414">
        <f t="shared" si="6"/>
        <v>0</v>
      </c>
      <c r="AA13" s="414">
        <f t="shared" si="6"/>
        <v>0</v>
      </c>
      <c r="AB13" s="414">
        <f t="shared" si="6"/>
        <v>0</v>
      </c>
      <c r="AC13" s="414">
        <f t="shared" si="6"/>
        <v>0</v>
      </c>
      <c r="AD13" s="414">
        <f t="shared" si="6"/>
        <v>0</v>
      </c>
      <c r="AE13" s="414">
        <f t="shared" si="6"/>
        <v>0</v>
      </c>
      <c r="AF13" s="414">
        <f t="shared" si="6"/>
        <v>0</v>
      </c>
      <c r="AG13" s="414">
        <f t="shared" si="6"/>
        <v>0</v>
      </c>
      <c r="AH13" s="414">
        <f t="shared" si="6"/>
        <v>0</v>
      </c>
      <c r="AI13" s="414">
        <f t="shared" si="6"/>
        <v>0</v>
      </c>
      <c r="AJ13" s="414">
        <f t="shared" si="6"/>
        <v>0</v>
      </c>
    </row>
    <row r="14" spans="1:36" s="382" customFormat="1">
      <c r="B14" s="412"/>
      <c r="C14" s="415" t="s">
        <v>123</v>
      </c>
      <c r="D14" s="414">
        <f>SUM(D15:D16)</f>
        <v>2545.66</v>
      </c>
      <c r="E14" s="414">
        <f t="shared" ref="E14:I14" si="7">SUM(E15:E16)</f>
        <v>2545.66</v>
      </c>
      <c r="F14" s="414">
        <f t="shared" si="7"/>
        <v>0</v>
      </c>
      <c r="G14" s="414">
        <f t="shared" si="7"/>
        <v>6902.1450000000004</v>
      </c>
      <c r="H14" s="414">
        <f t="shared" si="7"/>
        <v>6902.1450000000004</v>
      </c>
      <c r="I14" s="414">
        <f t="shared" si="7"/>
        <v>0</v>
      </c>
      <c r="J14" s="267">
        <f t="shared" si="2"/>
        <v>271.13381205659829</v>
      </c>
      <c r="K14" s="267">
        <f t="shared" si="3"/>
        <v>271.13381205659829</v>
      </c>
      <c r="L14" s="267"/>
    </row>
    <row r="15" spans="1:36">
      <c r="B15" s="412" t="s">
        <v>30</v>
      </c>
      <c r="C15" s="415" t="s">
        <v>124</v>
      </c>
      <c r="D15" s="414">
        <f>E15+F15</f>
        <v>2545.66</v>
      </c>
      <c r="E15" s="414">
        <f>786.66+1759</f>
        <v>2545.66</v>
      </c>
      <c r="F15" s="414"/>
      <c r="G15" s="414">
        <f>H15+I15</f>
        <v>6902.1450000000004</v>
      </c>
      <c r="H15" s="414">
        <v>6902.1450000000004</v>
      </c>
      <c r="I15" s="414"/>
      <c r="J15" s="267">
        <f t="shared" si="2"/>
        <v>271.13381205659829</v>
      </c>
      <c r="K15" s="267">
        <f t="shared" si="3"/>
        <v>271.13381205659829</v>
      </c>
      <c r="L15" s="267"/>
      <c r="N15" s="383" t="e">
        <f>E13+#REF!</f>
        <v>#REF!</v>
      </c>
      <c r="O15" s="99" t="s">
        <v>543</v>
      </c>
    </row>
    <row r="16" spans="1:36">
      <c r="B16" s="412" t="s">
        <v>30</v>
      </c>
      <c r="C16" s="415" t="s">
        <v>131</v>
      </c>
      <c r="D16" s="414"/>
      <c r="E16" s="414"/>
      <c r="F16" s="414">
        <f t="shared" ref="F16" si="8">D16-E16</f>
        <v>0</v>
      </c>
      <c r="G16" s="414"/>
      <c r="H16" s="414"/>
      <c r="I16" s="414"/>
      <c r="J16" s="267"/>
      <c r="K16" s="267"/>
      <c r="L16" s="267"/>
    </row>
    <row r="17" spans="2:12">
      <c r="B17" s="412"/>
      <c r="C17" s="415" t="s">
        <v>125</v>
      </c>
      <c r="D17" s="414">
        <f>SUM(D18:D19)</f>
        <v>16835.400000000001</v>
      </c>
      <c r="E17" s="414">
        <f t="shared" ref="E17:I17" si="9">SUM(E18:E19)</f>
        <v>14882.4</v>
      </c>
      <c r="F17" s="414">
        <f t="shared" si="9"/>
        <v>1953</v>
      </c>
      <c r="G17" s="414">
        <f t="shared" si="9"/>
        <v>12235.544405000001</v>
      </c>
      <c r="H17" s="414">
        <f t="shared" si="9"/>
        <v>10420.191000000001</v>
      </c>
      <c r="I17" s="414">
        <f t="shared" si="9"/>
        <v>1815.3534050000001</v>
      </c>
      <c r="J17" s="267">
        <f t="shared" si="2"/>
        <v>72.677479626263704</v>
      </c>
      <c r="K17" s="267">
        <f t="shared" si="3"/>
        <v>70.016872278664749</v>
      </c>
      <c r="L17" s="267">
        <f t="shared" si="4"/>
        <v>92.952043266769081</v>
      </c>
    </row>
    <row r="18" spans="2:12" ht="33.75">
      <c r="B18" s="412" t="s">
        <v>30</v>
      </c>
      <c r="C18" s="415" t="s">
        <v>540</v>
      </c>
      <c r="D18" s="414">
        <f>E18+F18</f>
        <v>16835.400000000001</v>
      </c>
      <c r="E18" s="414">
        <f>15233.4-351</f>
        <v>14882.4</v>
      </c>
      <c r="F18" s="414">
        <f>450+1503</f>
        <v>1953</v>
      </c>
      <c r="G18" s="414">
        <f>H18+I18</f>
        <v>12235.544405000001</v>
      </c>
      <c r="H18" s="414">
        <v>10420.191000000001</v>
      </c>
      <c r="I18" s="414">
        <v>1815.3534050000001</v>
      </c>
      <c r="J18" s="267">
        <f t="shared" si="2"/>
        <v>72.677479626263704</v>
      </c>
      <c r="K18" s="267">
        <f t="shared" si="3"/>
        <v>70.016872278664749</v>
      </c>
      <c r="L18" s="267">
        <f t="shared" si="4"/>
        <v>92.952043266769081</v>
      </c>
    </row>
    <row r="19" spans="2:12">
      <c r="B19" s="412" t="s">
        <v>30</v>
      </c>
      <c r="C19" s="415" t="s">
        <v>127</v>
      </c>
      <c r="D19" s="414"/>
      <c r="E19" s="414"/>
      <c r="F19" s="414"/>
      <c r="G19" s="414"/>
      <c r="H19" s="414"/>
      <c r="I19" s="414"/>
      <c r="J19" s="267"/>
      <c r="K19" s="267"/>
      <c r="L19" s="267"/>
    </row>
    <row r="20" spans="2:12" ht="45">
      <c r="B20" s="412">
        <v>2</v>
      </c>
      <c r="C20" s="413" t="s">
        <v>128</v>
      </c>
      <c r="D20" s="414"/>
      <c r="E20" s="414"/>
      <c r="F20" s="414">
        <f t="shared" ref="F20" si="10">D20-E20</f>
        <v>0</v>
      </c>
      <c r="G20" s="414"/>
      <c r="H20" s="414"/>
      <c r="I20" s="414"/>
      <c r="J20" s="267"/>
      <c r="K20" s="267"/>
      <c r="L20" s="267"/>
    </row>
    <row r="21" spans="2:12">
      <c r="B21" s="412">
        <v>3</v>
      </c>
      <c r="C21" s="413" t="s">
        <v>129</v>
      </c>
      <c r="D21" s="416">
        <f>E21+F21</f>
        <v>0</v>
      </c>
      <c r="E21" s="417"/>
      <c r="F21" s="416"/>
      <c r="G21" s="412"/>
      <c r="H21" s="412"/>
      <c r="I21" s="412"/>
      <c r="J21" s="412"/>
      <c r="K21" s="412"/>
      <c r="L21" s="412"/>
    </row>
    <row r="22" spans="2:12" s="119" customFormat="1" ht="26.25" customHeight="1">
      <c r="B22" s="250" t="s">
        <v>33</v>
      </c>
      <c r="C22" s="251" t="s">
        <v>541</v>
      </c>
      <c r="D22" s="252">
        <f>302268.5-D32</f>
        <v>300092.5</v>
      </c>
      <c r="E22" s="252">
        <f>D22-F22</f>
        <v>255762.2</v>
      </c>
      <c r="F22" s="253">
        <f>44330.3-F32</f>
        <v>44330.3</v>
      </c>
      <c r="G22" s="252">
        <f>315072.397822-G32</f>
        <v>293410.46235000005</v>
      </c>
      <c r="H22" s="252">
        <f>G22-I22</f>
        <v>249386.63108200004</v>
      </c>
      <c r="I22" s="253">
        <f>48469.866268-I32</f>
        <v>44023.831267999994</v>
      </c>
      <c r="J22" s="250">
        <f t="shared" si="2"/>
        <v>97.773340669960106</v>
      </c>
      <c r="K22" s="250">
        <f t="shared" si="3"/>
        <v>97.507227839766799</v>
      </c>
      <c r="L22" s="250">
        <f t="shared" si="4"/>
        <v>99.308669844327682</v>
      </c>
    </row>
    <row r="23" spans="2:12" s="119" customFormat="1">
      <c r="B23" s="254"/>
      <c r="C23" s="255" t="s">
        <v>130</v>
      </c>
      <c r="D23" s="254"/>
      <c r="E23" s="254"/>
      <c r="F23" s="254"/>
      <c r="G23" s="254"/>
      <c r="H23" s="254"/>
      <c r="I23" s="254"/>
      <c r="J23" s="254"/>
      <c r="K23" s="254"/>
      <c r="L23" s="254"/>
    </row>
    <row r="24" spans="2:12" s="119" customFormat="1">
      <c r="B24" s="254">
        <v>1</v>
      </c>
      <c r="C24" s="255" t="s">
        <v>124</v>
      </c>
      <c r="D24" s="256">
        <v>190771</v>
      </c>
      <c r="E24" s="367">
        <f>D24-F24</f>
        <v>190516</v>
      </c>
      <c r="F24" s="367">
        <v>255</v>
      </c>
      <c r="G24" s="256">
        <v>193749.17389500001</v>
      </c>
      <c r="H24" s="367">
        <f>G24-I24</f>
        <v>193501.69208100002</v>
      </c>
      <c r="I24" s="367">
        <v>247.48181400000001</v>
      </c>
      <c r="J24" s="254">
        <f t="shared" si="2"/>
        <v>101.56112506355788</v>
      </c>
      <c r="K24" s="254">
        <f t="shared" si="3"/>
        <v>101.56716080591657</v>
      </c>
      <c r="L24" s="254">
        <f t="shared" si="4"/>
        <v>97.051691764705879</v>
      </c>
    </row>
    <row r="25" spans="2:12" s="119" customFormat="1">
      <c r="B25" s="254">
        <v>2</v>
      </c>
      <c r="C25" s="255" t="s">
        <v>131</v>
      </c>
      <c r="D25" s="257">
        <v>135</v>
      </c>
      <c r="E25" s="367">
        <f>D25-F25</f>
        <v>135</v>
      </c>
      <c r="F25" s="254"/>
      <c r="G25" s="257">
        <v>135</v>
      </c>
      <c r="H25" s="367">
        <f>G25-I25</f>
        <v>135</v>
      </c>
      <c r="I25" s="254"/>
      <c r="J25" s="254">
        <f t="shared" si="2"/>
        <v>100</v>
      </c>
      <c r="K25" s="254">
        <f t="shared" si="3"/>
        <v>100</v>
      </c>
      <c r="L25" s="254" t="e">
        <f t="shared" si="4"/>
        <v>#DIV/0!</v>
      </c>
    </row>
    <row r="26" spans="2:12" ht="21">
      <c r="B26" s="247" t="s">
        <v>35</v>
      </c>
      <c r="C26" s="248" t="s">
        <v>45</v>
      </c>
      <c r="D26" s="249"/>
      <c r="E26" s="249"/>
      <c r="F26" s="249">
        <f t="shared" ref="F26:F27" si="11">D26-E26</f>
        <v>0</v>
      </c>
      <c r="G26" s="247"/>
      <c r="H26" s="247"/>
      <c r="I26" s="247"/>
      <c r="J26" s="247"/>
      <c r="K26" s="247"/>
      <c r="L26" s="247"/>
    </row>
    <row r="27" spans="2:12">
      <c r="B27" s="247" t="s">
        <v>37</v>
      </c>
      <c r="C27" s="248" t="s">
        <v>46</v>
      </c>
      <c r="D27" s="249"/>
      <c r="E27" s="249"/>
      <c r="F27" s="249">
        <f t="shared" si="11"/>
        <v>0</v>
      </c>
      <c r="G27" s="247"/>
      <c r="H27" s="247"/>
      <c r="I27" s="247"/>
      <c r="J27" s="247"/>
      <c r="K27" s="247"/>
      <c r="L27" s="247"/>
    </row>
    <row r="28" spans="2:12">
      <c r="B28" s="247" t="s">
        <v>39</v>
      </c>
      <c r="C28" s="248" t="s">
        <v>47</v>
      </c>
      <c r="D28" s="249">
        <v>6400</v>
      </c>
      <c r="E28" s="249">
        <v>5513.4</v>
      </c>
      <c r="F28" s="249">
        <v>886.6</v>
      </c>
      <c r="G28" s="247"/>
      <c r="H28" s="247"/>
      <c r="I28" s="247"/>
      <c r="J28" s="247">
        <f t="shared" si="2"/>
        <v>0</v>
      </c>
      <c r="K28" s="247">
        <f t="shared" si="3"/>
        <v>0</v>
      </c>
      <c r="L28" s="247">
        <f t="shared" si="4"/>
        <v>0</v>
      </c>
    </row>
    <row r="29" spans="2:12">
      <c r="B29" s="247" t="s">
        <v>132</v>
      </c>
      <c r="C29" s="248" t="s">
        <v>48</v>
      </c>
      <c r="D29" s="249"/>
      <c r="E29" s="249"/>
      <c r="F29" s="249"/>
      <c r="G29" s="247"/>
      <c r="H29" s="247"/>
      <c r="I29" s="247"/>
      <c r="J29" s="247"/>
      <c r="K29" s="247"/>
      <c r="L29" s="247"/>
    </row>
    <row r="30" spans="2:12" s="101" customFormat="1">
      <c r="B30" s="258" t="s">
        <v>24</v>
      </c>
      <c r="C30" s="259" t="s">
        <v>133</v>
      </c>
      <c r="D30" s="260">
        <f>D33+D42</f>
        <v>12976</v>
      </c>
      <c r="E30" s="260">
        <f t="shared" ref="E30:I30" si="12">E33+E42</f>
        <v>12976</v>
      </c>
      <c r="F30" s="260">
        <f t="shared" si="12"/>
        <v>0</v>
      </c>
      <c r="G30" s="260">
        <f t="shared" si="12"/>
        <v>51879.635472000002</v>
      </c>
      <c r="H30" s="260">
        <f t="shared" si="12"/>
        <v>47433.600472000006</v>
      </c>
      <c r="I30" s="260">
        <f t="shared" si="12"/>
        <v>4446.0349999999999</v>
      </c>
      <c r="J30" s="260">
        <f t="shared" si="2"/>
        <v>399.81223390875465</v>
      </c>
      <c r="K30" s="260">
        <f t="shared" si="3"/>
        <v>365.54870893958082</v>
      </c>
      <c r="L30" s="260"/>
    </row>
    <row r="31" spans="2:12" s="467" customFormat="1">
      <c r="B31" s="468" t="s">
        <v>598</v>
      </c>
      <c r="C31" s="469" t="s">
        <v>600</v>
      </c>
      <c r="D31" s="470">
        <f>D34+D44+D47</f>
        <v>10800</v>
      </c>
      <c r="E31" s="470">
        <f t="shared" ref="E31:I31" si="13">E34+E44+E47</f>
        <v>10800</v>
      </c>
      <c r="F31" s="470">
        <f t="shared" si="13"/>
        <v>0</v>
      </c>
      <c r="G31" s="470">
        <f t="shared" si="13"/>
        <v>30217.7</v>
      </c>
      <c r="H31" s="470">
        <f t="shared" si="13"/>
        <v>30217.7</v>
      </c>
      <c r="I31" s="470">
        <f t="shared" si="13"/>
        <v>0</v>
      </c>
      <c r="J31" s="470">
        <f t="shared" ref="J31:J32" si="14">G31/D31*100</f>
        <v>279.79351851851851</v>
      </c>
      <c r="K31" s="470">
        <f t="shared" ref="K31:K32" si="15">H31/E31*100</f>
        <v>279.79351851851851</v>
      </c>
      <c r="L31" s="470"/>
    </row>
    <row r="32" spans="2:12" s="467" customFormat="1">
      <c r="B32" s="468" t="s">
        <v>599</v>
      </c>
      <c r="C32" s="469" t="s">
        <v>245</v>
      </c>
      <c r="D32" s="470">
        <f>D38+D45+D54</f>
        <v>2176</v>
      </c>
      <c r="E32" s="470">
        <f t="shared" ref="E32:I32" si="16">E38+E45+E54</f>
        <v>2176</v>
      </c>
      <c r="F32" s="470">
        <f t="shared" si="16"/>
        <v>0</v>
      </c>
      <c r="G32" s="470">
        <f t="shared" si="16"/>
        <v>21661.935472000001</v>
      </c>
      <c r="H32" s="470">
        <f t="shared" si="16"/>
        <v>17215.900472000001</v>
      </c>
      <c r="I32" s="470">
        <f t="shared" si="16"/>
        <v>4446.0349999999999</v>
      </c>
      <c r="J32" s="470">
        <f t="shared" si="14"/>
        <v>995.49335808823548</v>
      </c>
      <c r="K32" s="470">
        <f t="shared" si="15"/>
        <v>791.17189669117658</v>
      </c>
      <c r="L32" s="260"/>
    </row>
    <row r="33" spans="2:14" s="435" customFormat="1" ht="14.25">
      <c r="B33" s="265" t="s">
        <v>28</v>
      </c>
      <c r="C33" s="418" t="s">
        <v>50</v>
      </c>
      <c r="D33" s="419">
        <f>D34+D38</f>
        <v>0</v>
      </c>
      <c r="E33" s="419">
        <f t="shared" ref="E33:I33" si="17">E34+E38</f>
        <v>0</v>
      </c>
      <c r="F33" s="419">
        <f t="shared" si="17"/>
        <v>0</v>
      </c>
      <c r="G33" s="419">
        <f t="shared" si="17"/>
        <v>30727.651472000001</v>
      </c>
      <c r="H33" s="419">
        <f t="shared" si="17"/>
        <v>30727.651472000001</v>
      </c>
      <c r="I33" s="419">
        <f t="shared" si="17"/>
        <v>0</v>
      </c>
      <c r="J33" s="419"/>
      <c r="K33" s="419"/>
      <c r="L33" s="419"/>
      <c r="N33" s="435" t="e">
        <f>#REF!-'[1]Bieu 48 H'!D25</f>
        <v>#REF!</v>
      </c>
    </row>
    <row r="34" spans="2:14" s="436" customFormat="1">
      <c r="B34" s="420">
        <v>1</v>
      </c>
      <c r="C34" s="418" t="s">
        <v>499</v>
      </c>
      <c r="D34" s="421">
        <f t="shared" ref="D34:G34" si="18">SUM(D35:D37)</f>
        <v>0</v>
      </c>
      <c r="E34" s="421">
        <f t="shared" si="18"/>
        <v>0</v>
      </c>
      <c r="F34" s="421">
        <f t="shared" si="18"/>
        <v>0</v>
      </c>
      <c r="G34" s="422">
        <f t="shared" si="18"/>
        <v>25637.61</v>
      </c>
      <c r="H34" s="422">
        <f>SUM(H35:H37)</f>
        <v>25637.61</v>
      </c>
      <c r="I34" s="421">
        <f>SUM(I35:I37)</f>
        <v>0</v>
      </c>
      <c r="J34" s="423"/>
      <c r="K34" s="424"/>
      <c r="L34" s="420"/>
    </row>
    <row r="35" spans="2:14" s="437" customFormat="1" ht="14.25">
      <c r="B35" s="425"/>
      <c r="C35" s="415" t="s">
        <v>398</v>
      </c>
      <c r="D35" s="267">
        <f t="shared" ref="D35:D40" si="19">E35+F35</f>
        <v>0</v>
      </c>
      <c r="E35" s="267"/>
      <c r="F35" s="267"/>
      <c r="G35" s="267">
        <f>H35+I35</f>
        <v>10128.66</v>
      </c>
      <c r="H35" s="267">
        <v>10128.66</v>
      </c>
      <c r="I35" s="267"/>
      <c r="J35" s="426"/>
      <c r="K35" s="427"/>
      <c r="L35" s="425"/>
    </row>
    <row r="36" spans="2:14" s="435" customFormat="1" ht="14.25">
      <c r="B36" s="425"/>
      <c r="C36" s="415" t="s">
        <v>397</v>
      </c>
      <c r="D36" s="267">
        <f t="shared" si="19"/>
        <v>0</v>
      </c>
      <c r="E36" s="267"/>
      <c r="F36" s="267"/>
      <c r="G36" s="267">
        <f>H36+I36</f>
        <v>0</v>
      </c>
      <c r="H36" s="267"/>
      <c r="I36" s="267"/>
      <c r="J36" s="426"/>
      <c r="K36" s="427"/>
      <c r="L36" s="425"/>
    </row>
    <row r="37" spans="2:14" s="436" customFormat="1" ht="22.5">
      <c r="B37" s="425"/>
      <c r="C37" s="415" t="s">
        <v>555</v>
      </c>
      <c r="D37" s="267"/>
      <c r="E37" s="267"/>
      <c r="F37" s="267"/>
      <c r="G37" s="267">
        <f>H37+I37</f>
        <v>15508.95</v>
      </c>
      <c r="H37" s="267">
        <v>15508.95</v>
      </c>
      <c r="I37" s="267"/>
      <c r="J37" s="426"/>
      <c r="K37" s="427"/>
      <c r="L37" s="425"/>
    </row>
    <row r="38" spans="2:14" s="438" customFormat="1" ht="27.75" customHeight="1">
      <c r="B38" s="420">
        <v>2</v>
      </c>
      <c r="C38" s="428" t="s">
        <v>245</v>
      </c>
      <c r="D38" s="267">
        <f t="shared" ref="D38:G38" si="20">SUM(D39:D41)</f>
        <v>0</v>
      </c>
      <c r="E38" s="267">
        <f t="shared" si="20"/>
        <v>0</v>
      </c>
      <c r="F38" s="267">
        <f t="shared" si="20"/>
        <v>0</v>
      </c>
      <c r="G38" s="267">
        <f t="shared" si="20"/>
        <v>5090.0414720000008</v>
      </c>
      <c r="H38" s="267">
        <f>SUM(H39:H41)</f>
        <v>5090.0414720000008</v>
      </c>
      <c r="I38" s="267">
        <f>SUM(I39:I41)</f>
        <v>0</v>
      </c>
      <c r="J38" s="429"/>
      <c r="K38" s="430"/>
      <c r="L38" s="431"/>
    </row>
    <row r="39" spans="2:14" s="25" customFormat="1" ht="16.5" customHeight="1">
      <c r="B39" s="425"/>
      <c r="C39" s="415" t="s">
        <v>398</v>
      </c>
      <c r="D39" s="267">
        <f t="shared" si="19"/>
        <v>0</v>
      </c>
      <c r="E39" s="267"/>
      <c r="F39" s="267"/>
      <c r="G39" s="267">
        <f>H39+I39</f>
        <v>539.22735999999998</v>
      </c>
      <c r="H39" s="267">
        <v>539.22735999999998</v>
      </c>
      <c r="I39" s="267"/>
      <c r="J39" s="432"/>
      <c r="K39" s="433"/>
      <c r="L39" s="434"/>
    </row>
    <row r="40" spans="2:14" s="25" customFormat="1">
      <c r="B40" s="425"/>
      <c r="C40" s="415" t="s">
        <v>397</v>
      </c>
      <c r="D40" s="267">
        <f t="shared" si="19"/>
        <v>0</v>
      </c>
      <c r="E40" s="267"/>
      <c r="F40" s="267"/>
      <c r="G40" s="267">
        <f>H40+I40</f>
        <v>204.129625</v>
      </c>
      <c r="H40" s="267">
        <v>204.129625</v>
      </c>
      <c r="I40" s="267"/>
      <c r="J40" s="432"/>
      <c r="K40" s="433"/>
      <c r="L40" s="434"/>
    </row>
    <row r="41" spans="2:14" s="25" customFormat="1" ht="22.5">
      <c r="B41" s="425"/>
      <c r="C41" s="415" t="s">
        <v>555</v>
      </c>
      <c r="D41" s="267"/>
      <c r="E41" s="267"/>
      <c r="F41" s="267"/>
      <c r="G41" s="267">
        <f>H41+I41</f>
        <v>4346.6844870000004</v>
      </c>
      <c r="H41" s="267">
        <v>4346.6844870000004</v>
      </c>
      <c r="I41" s="267"/>
      <c r="J41" s="432"/>
      <c r="K41" s="433"/>
      <c r="L41" s="434"/>
    </row>
    <row r="42" spans="2:14" s="119" customFormat="1" ht="18" customHeight="1">
      <c r="B42" s="262" t="s">
        <v>33</v>
      </c>
      <c r="C42" s="263" t="s">
        <v>51</v>
      </c>
      <c r="D42" s="264">
        <f>D43+D46</f>
        <v>12976</v>
      </c>
      <c r="E42" s="264">
        <f t="shared" ref="E42:I42" si="21">E43+E46</f>
        <v>12976</v>
      </c>
      <c r="F42" s="264">
        <f t="shared" si="21"/>
        <v>0</v>
      </c>
      <c r="G42" s="264">
        <f t="shared" si="21"/>
        <v>21151.984</v>
      </c>
      <c r="H42" s="264">
        <f t="shared" si="21"/>
        <v>16705.949000000001</v>
      </c>
      <c r="I42" s="264">
        <f t="shared" si="21"/>
        <v>4446.0349999999999</v>
      </c>
      <c r="J42" s="264">
        <f>G42/D42*100</f>
        <v>163.00850801479655</v>
      </c>
      <c r="K42" s="264">
        <f>H42/E42*100</f>
        <v>128.74498304562269</v>
      </c>
      <c r="L42" s="264"/>
      <c r="N42" s="119">
        <f>D42-'Bieu 48 H'!D34</f>
        <v>0</v>
      </c>
    </row>
    <row r="43" spans="2:14" s="138" customFormat="1" ht="14.25">
      <c r="B43" s="262">
        <v>1</v>
      </c>
      <c r="C43" s="263" t="s">
        <v>442</v>
      </c>
      <c r="D43" s="264">
        <f>SUM(D44:D45)</f>
        <v>0</v>
      </c>
      <c r="E43" s="264">
        <f t="shared" ref="E43:I43" si="22">SUM(E44:E45)</f>
        <v>0</v>
      </c>
      <c r="F43" s="264">
        <f t="shared" si="22"/>
        <v>0</v>
      </c>
      <c r="G43" s="264">
        <f t="shared" si="22"/>
        <v>7076.75</v>
      </c>
      <c r="H43" s="264">
        <f t="shared" si="22"/>
        <v>6576.75</v>
      </c>
      <c r="I43" s="264">
        <f t="shared" si="22"/>
        <v>500</v>
      </c>
      <c r="J43" s="264"/>
      <c r="K43" s="264"/>
      <c r="L43" s="264"/>
    </row>
    <row r="44" spans="2:14" s="101" customFormat="1">
      <c r="B44" s="265" t="s">
        <v>243</v>
      </c>
      <c r="C44" s="266" t="s">
        <v>242</v>
      </c>
      <c r="D44" s="267"/>
      <c r="E44" s="267"/>
      <c r="F44" s="267"/>
      <c r="G44" s="267"/>
      <c r="H44" s="267"/>
      <c r="I44" s="267"/>
      <c r="J44" s="264"/>
      <c r="K44" s="264"/>
      <c r="L44" s="264"/>
    </row>
    <row r="45" spans="2:14" s="119" customFormat="1">
      <c r="B45" s="262" t="s">
        <v>244</v>
      </c>
      <c r="C45" s="268" t="s">
        <v>245</v>
      </c>
      <c r="D45" s="269"/>
      <c r="E45" s="269"/>
      <c r="F45" s="269"/>
      <c r="G45" s="269">
        <f>H45+I45</f>
        <v>7076.75</v>
      </c>
      <c r="H45" s="269">
        <v>6576.75</v>
      </c>
      <c r="I45" s="269">
        <v>500</v>
      </c>
      <c r="J45" s="269"/>
      <c r="K45" s="269"/>
      <c r="L45" s="269"/>
    </row>
    <row r="46" spans="2:14" s="331" customFormat="1" ht="14.25">
      <c r="B46" s="332">
        <v>2</v>
      </c>
      <c r="C46" s="330" t="s">
        <v>443</v>
      </c>
      <c r="D46" s="333">
        <f>D47+D54</f>
        <v>12976</v>
      </c>
      <c r="E46" s="333">
        <f t="shared" ref="E46:I46" si="23">E47+E54</f>
        <v>12976</v>
      </c>
      <c r="F46" s="333">
        <f t="shared" si="23"/>
        <v>0</v>
      </c>
      <c r="G46" s="333">
        <f>G47+G54</f>
        <v>14075.234</v>
      </c>
      <c r="H46" s="333">
        <f t="shared" si="23"/>
        <v>10129.199000000001</v>
      </c>
      <c r="I46" s="333">
        <f t="shared" si="23"/>
        <v>3946.0349999999999</v>
      </c>
      <c r="J46" s="333">
        <f>G46/D46*100</f>
        <v>108.47128545006166</v>
      </c>
      <c r="K46" s="333">
        <f t="shared" si="3"/>
        <v>78.061028051787915</v>
      </c>
      <c r="L46" s="333"/>
    </row>
    <row r="47" spans="2:14" s="439" customFormat="1" ht="33.75">
      <c r="B47" s="265" t="s">
        <v>243</v>
      </c>
      <c r="C47" s="418" t="s">
        <v>515</v>
      </c>
      <c r="D47" s="422">
        <f>SUM(D48:D53)</f>
        <v>10800</v>
      </c>
      <c r="E47" s="422">
        <f>SUM(E48:E53)</f>
        <v>10800</v>
      </c>
      <c r="F47" s="422">
        <f t="shared" ref="F47:I47" si="24">SUM(F48:F53)</f>
        <v>0</v>
      </c>
      <c r="G47" s="422">
        <f t="shared" si="24"/>
        <v>4580.0899999999992</v>
      </c>
      <c r="H47" s="422">
        <f t="shared" si="24"/>
        <v>4580.0899999999992</v>
      </c>
      <c r="I47" s="422">
        <f t="shared" si="24"/>
        <v>0</v>
      </c>
      <c r="J47" s="422">
        <f t="shared" ref="J47:K51" si="25">G47/D47*100</f>
        <v>42.40824074074073</v>
      </c>
      <c r="K47" s="422">
        <f t="shared" si="3"/>
        <v>42.40824074074073</v>
      </c>
      <c r="L47" s="422"/>
    </row>
    <row r="48" spans="2:14" s="439" customFormat="1" ht="22.5">
      <c r="B48" s="425"/>
      <c r="C48" s="266" t="s">
        <v>500</v>
      </c>
      <c r="D48" s="267">
        <f t="shared" ref="D48:D53" si="26">E48+F48</f>
        <v>5600</v>
      </c>
      <c r="E48" s="267">
        <v>5600</v>
      </c>
      <c r="F48" s="267"/>
      <c r="G48" s="267">
        <f t="shared" ref="G48:G51" si="27">H48+I48</f>
        <v>1555.05</v>
      </c>
      <c r="H48" s="267">
        <v>1555.05</v>
      </c>
      <c r="I48" s="267"/>
      <c r="J48" s="269">
        <f t="shared" si="25"/>
        <v>27.768749999999997</v>
      </c>
      <c r="K48" s="269">
        <f t="shared" si="25"/>
        <v>27.768749999999997</v>
      </c>
      <c r="L48" s="269"/>
    </row>
    <row r="49" spans="2:12" s="439" customFormat="1" ht="27" hidden="1" customHeight="1">
      <c r="B49" s="425"/>
      <c r="C49" s="266" t="s">
        <v>501</v>
      </c>
      <c r="D49" s="267">
        <f t="shared" si="26"/>
        <v>2030</v>
      </c>
      <c r="E49" s="267">
        <v>2030</v>
      </c>
      <c r="F49" s="267"/>
      <c r="G49" s="267">
        <f t="shared" si="27"/>
        <v>2029.9739999999999</v>
      </c>
      <c r="H49" s="267">
        <v>2029.9739999999999</v>
      </c>
      <c r="I49" s="267"/>
      <c r="J49" s="269">
        <f t="shared" si="25"/>
        <v>99.99871921182266</v>
      </c>
      <c r="K49" s="269">
        <f t="shared" si="25"/>
        <v>99.99871921182266</v>
      </c>
      <c r="L49" s="269"/>
    </row>
    <row r="50" spans="2:12" s="439" customFormat="1" ht="33.75">
      <c r="B50" s="425"/>
      <c r="C50" s="266" t="s">
        <v>502</v>
      </c>
      <c r="D50" s="267">
        <f t="shared" si="26"/>
        <v>670</v>
      </c>
      <c r="E50" s="267">
        <v>670</v>
      </c>
      <c r="F50" s="267"/>
      <c r="G50" s="267">
        <f t="shared" si="27"/>
        <v>670</v>
      </c>
      <c r="H50" s="267">
        <v>670</v>
      </c>
      <c r="I50" s="267"/>
      <c r="J50" s="269">
        <f t="shared" si="25"/>
        <v>100</v>
      </c>
      <c r="K50" s="269">
        <f t="shared" si="25"/>
        <v>100</v>
      </c>
      <c r="L50" s="269"/>
    </row>
    <row r="51" spans="2:12" s="439" customFormat="1" ht="22.5">
      <c r="B51" s="425"/>
      <c r="C51" s="266" t="s">
        <v>557</v>
      </c>
      <c r="D51" s="267">
        <f t="shared" si="26"/>
        <v>2500</v>
      </c>
      <c r="E51" s="267">
        <v>2500</v>
      </c>
      <c r="F51" s="267"/>
      <c r="G51" s="267">
        <f t="shared" si="27"/>
        <v>325.06599999999997</v>
      </c>
      <c r="H51" s="267">
        <v>325.06599999999997</v>
      </c>
      <c r="I51" s="267"/>
      <c r="J51" s="269">
        <f t="shared" si="25"/>
        <v>13.00264</v>
      </c>
      <c r="K51" s="269">
        <f t="shared" si="25"/>
        <v>13.00264</v>
      </c>
      <c r="L51" s="269"/>
    </row>
    <row r="52" spans="2:12" s="439" customFormat="1" ht="33.75">
      <c r="B52" s="425"/>
      <c r="C52" s="266" t="s">
        <v>503</v>
      </c>
      <c r="D52" s="267">
        <f t="shared" si="26"/>
        <v>0</v>
      </c>
      <c r="E52" s="267"/>
      <c r="F52" s="267"/>
      <c r="G52" s="267"/>
      <c r="H52" s="267"/>
      <c r="I52" s="267"/>
      <c r="J52" s="269"/>
      <c r="K52" s="269"/>
      <c r="L52" s="269"/>
    </row>
    <row r="53" spans="2:12" s="439" customFormat="1" ht="33.75">
      <c r="B53" s="425"/>
      <c r="C53" s="266" t="s">
        <v>503</v>
      </c>
      <c r="D53" s="267">
        <f t="shared" si="26"/>
        <v>0</v>
      </c>
      <c r="E53" s="267">
        <f>1000-1000</f>
        <v>0</v>
      </c>
      <c r="F53" s="267"/>
      <c r="G53" s="267"/>
      <c r="H53" s="267"/>
      <c r="I53" s="267"/>
      <c r="J53" s="269"/>
      <c r="K53" s="269"/>
      <c r="L53" s="269"/>
    </row>
    <row r="54" spans="2:12" s="439" customFormat="1" ht="22.5">
      <c r="B54" s="262" t="s">
        <v>244</v>
      </c>
      <c r="C54" s="268" t="s">
        <v>516</v>
      </c>
      <c r="D54" s="267">
        <f>E54+F54</f>
        <v>2176</v>
      </c>
      <c r="E54" s="267">
        <f>1801+375</f>
        <v>2176</v>
      </c>
      <c r="F54" s="267"/>
      <c r="G54" s="267">
        <f>H54+I54</f>
        <v>9495.1440000000002</v>
      </c>
      <c r="H54" s="267">
        <f>3583.709+1965.4</f>
        <v>5549.1090000000004</v>
      </c>
      <c r="I54" s="269">
        <v>3946.0349999999999</v>
      </c>
      <c r="J54" s="269"/>
      <c r="K54" s="269"/>
      <c r="L54" s="269"/>
    </row>
    <row r="55" spans="2:12">
      <c r="B55" s="369" t="s">
        <v>53</v>
      </c>
      <c r="C55" s="370" t="s">
        <v>134</v>
      </c>
      <c r="D55" s="371"/>
      <c r="E55" s="371"/>
      <c r="F55" s="371"/>
      <c r="G55" s="371">
        <f>H55+I55</f>
        <v>102874.30583100001</v>
      </c>
      <c r="H55" s="371">
        <v>98099.583054000002</v>
      </c>
      <c r="I55" s="371">
        <v>4774.722777</v>
      </c>
      <c r="J55" s="372"/>
      <c r="K55" s="372"/>
      <c r="L55" s="373"/>
    </row>
    <row r="56" spans="2:12">
      <c r="B56" s="240" t="s">
        <v>55</v>
      </c>
      <c r="C56" s="241" t="s">
        <v>517</v>
      </c>
      <c r="D56" s="242"/>
      <c r="E56" s="242"/>
      <c r="F56" s="242"/>
      <c r="G56" s="242">
        <f>H56+I56</f>
        <v>0</v>
      </c>
      <c r="H56" s="242"/>
      <c r="I56" s="242"/>
      <c r="J56" s="243"/>
      <c r="K56" s="243"/>
      <c r="L56" s="243"/>
    </row>
    <row r="58" spans="2:12" ht="27" hidden="1" customHeight="1">
      <c r="B58" s="523" t="s">
        <v>195</v>
      </c>
      <c r="C58" s="523"/>
      <c r="D58" s="523"/>
      <c r="E58" s="523"/>
      <c r="F58" s="523"/>
      <c r="G58" s="523"/>
      <c r="H58" s="523"/>
      <c r="I58" s="523"/>
      <c r="J58" s="523"/>
      <c r="K58" s="523"/>
      <c r="L58" s="523"/>
    </row>
  </sheetData>
  <mergeCells count="12">
    <mergeCell ref="J7:L7"/>
    <mergeCell ref="B58:L58"/>
    <mergeCell ref="B2:L2"/>
    <mergeCell ref="B5:L5"/>
    <mergeCell ref="B7:B8"/>
    <mergeCell ref="C7:C8"/>
    <mergeCell ref="D7:D8"/>
    <mergeCell ref="E7:F7"/>
    <mergeCell ref="G7:G8"/>
    <mergeCell ref="H7:I7"/>
    <mergeCell ref="A4:L4"/>
    <mergeCell ref="A3:L3"/>
  </mergeCells>
  <pageMargins left="0.32" right="0.2" top="0.75" bottom="0.41" header="0.3" footer="0.3"/>
  <pageSetup paperSize="9" scale="98"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F235"/>
  <sheetViews>
    <sheetView topLeftCell="A6" workbookViewId="0">
      <pane xSplit="3" ySplit="5" topLeftCell="D11" activePane="bottomRight" state="frozen"/>
      <selection activeCell="A6" sqref="A6"/>
      <selection pane="topRight" activeCell="D6" sqref="D6"/>
      <selection pane="bottomLeft" activeCell="A11" sqref="A11"/>
      <selection pane="bottomRight" activeCell="H16" sqref="H16"/>
    </sheetView>
  </sheetViews>
  <sheetFormatPr defaultColWidth="9.140625" defaultRowHeight="15"/>
  <cols>
    <col min="1" max="1" width="9.28515625" style="47" bestFit="1" customWidth="1"/>
    <col min="2" max="2" width="24.42578125" style="50" customWidth="1"/>
    <col min="3" max="3" width="13.42578125" style="84" customWidth="1"/>
    <col min="4" max="4" width="9.140625" style="59" customWidth="1"/>
    <col min="5" max="5" width="10.7109375" style="59" customWidth="1"/>
    <col min="6" max="9" width="10.140625" style="64" customWidth="1"/>
    <col min="10" max="11" width="10.140625" style="64" hidden="1" customWidth="1"/>
    <col min="12" max="12" width="9.140625" style="60" customWidth="1"/>
    <col min="13" max="13" width="10.42578125" style="60" customWidth="1"/>
    <col min="14" max="14" width="10.85546875" style="65" customWidth="1"/>
    <col min="15" max="19" width="9.140625" style="60" customWidth="1"/>
    <col min="20" max="20" width="9.140625" style="62" customWidth="1"/>
    <col min="21" max="25" width="9.140625" style="63" customWidth="1"/>
    <col min="26" max="26" width="10.42578125" style="63" customWidth="1"/>
    <col min="27" max="27" width="9.28515625" style="50" customWidth="1"/>
    <col min="28" max="28" width="11.42578125" style="50" customWidth="1"/>
    <col min="29" max="30" width="9.140625" style="50" customWidth="1"/>
    <col min="31" max="31" width="9.28515625" style="50" customWidth="1"/>
    <col min="32" max="32" width="9.140625" style="50" customWidth="1"/>
    <col min="33" max="16384" width="9.140625" style="50"/>
  </cols>
  <sheetData>
    <row r="1" spans="1:31" ht="16.5" customHeight="1">
      <c r="A1" s="547" t="s">
        <v>546</v>
      </c>
      <c r="B1" s="547"/>
      <c r="C1" s="547"/>
      <c r="D1" s="547"/>
      <c r="E1" s="547"/>
      <c r="F1" s="547"/>
      <c r="G1" s="547"/>
      <c r="H1" s="547"/>
      <c r="I1" s="547"/>
      <c r="J1" s="547"/>
      <c r="K1" s="547"/>
      <c r="L1" s="547"/>
      <c r="M1" s="547"/>
      <c r="N1" s="547"/>
      <c r="O1" s="547"/>
      <c r="P1" s="547"/>
      <c r="Q1" s="547"/>
      <c r="R1" s="547"/>
      <c r="S1" s="547"/>
      <c r="T1" s="547"/>
      <c r="U1" s="547"/>
      <c r="V1" s="547"/>
      <c r="W1" s="547"/>
      <c r="X1" s="547"/>
      <c r="Y1" s="547"/>
      <c r="Z1" s="547"/>
    </row>
    <row r="2" spans="1:31" ht="15.75" customHeight="1">
      <c r="A2" s="527" t="str">
        <f>'bieu 53-H Nga'!A3:L3</f>
        <v>(Kèm theo Nghi quyết số:       /NQ-HĐND, ngày        /tháng        năm 2023 của HĐND huyện Đăk Tô)</v>
      </c>
      <c r="B2" s="527"/>
      <c r="C2" s="527"/>
      <c r="D2" s="527"/>
      <c r="E2" s="527"/>
      <c r="F2" s="527"/>
      <c r="G2" s="527"/>
      <c r="H2" s="527"/>
      <c r="I2" s="527"/>
      <c r="J2" s="527"/>
      <c r="K2" s="527"/>
      <c r="L2" s="527"/>
      <c r="M2" s="527"/>
      <c r="N2" s="527"/>
      <c r="O2" s="527"/>
      <c r="P2" s="527"/>
      <c r="Q2" s="527"/>
      <c r="R2" s="527"/>
      <c r="S2" s="527"/>
      <c r="T2" s="527"/>
      <c r="U2" s="527"/>
      <c r="V2" s="527"/>
      <c r="W2" s="527"/>
      <c r="X2" s="527"/>
      <c r="Y2" s="527"/>
      <c r="Z2" s="527"/>
    </row>
    <row r="3" spans="1:31" ht="13.5" hidden="1" customHeight="1">
      <c r="A3" s="527" t="str">
        <f>'bieu 53-H Nga'!A4:L4</f>
        <v>(Kèm theo Nghi quyết số:       /NQ-HĐND, ngày        /tháng        năm 2021 của HĐND huyện Đăk Tô)</v>
      </c>
      <c r="B3" s="527"/>
      <c r="C3" s="527"/>
      <c r="D3" s="527"/>
      <c r="E3" s="527"/>
      <c r="F3" s="527"/>
      <c r="G3" s="527"/>
      <c r="H3" s="527"/>
      <c r="I3" s="527"/>
      <c r="J3" s="527"/>
      <c r="K3" s="527"/>
      <c r="L3" s="527"/>
      <c r="M3" s="527"/>
      <c r="N3" s="527"/>
      <c r="O3" s="527"/>
      <c r="P3" s="527"/>
      <c r="Q3" s="527"/>
      <c r="R3" s="527"/>
      <c r="S3" s="527"/>
      <c r="T3" s="527"/>
      <c r="U3" s="527"/>
      <c r="V3" s="527"/>
      <c r="W3" s="527"/>
      <c r="X3" s="527"/>
      <c r="Y3" s="527"/>
      <c r="Z3" s="527"/>
    </row>
    <row r="4" spans="1:31" ht="18" hidden="1" customHeight="1">
      <c r="A4" s="547" t="s">
        <v>65</v>
      </c>
      <c r="B4" s="547"/>
      <c r="C4" s="547"/>
      <c r="D4" s="547"/>
      <c r="E4" s="547"/>
      <c r="F4" s="547"/>
      <c r="G4" s="547"/>
      <c r="H4" s="547"/>
      <c r="I4" s="547"/>
      <c r="J4" s="547"/>
      <c r="K4" s="547"/>
      <c r="L4" s="547"/>
      <c r="M4" s="547"/>
      <c r="N4" s="547"/>
      <c r="O4" s="547"/>
      <c r="P4" s="547"/>
      <c r="Q4" s="547"/>
      <c r="R4" s="547"/>
      <c r="S4" s="547"/>
      <c r="T4" s="547"/>
      <c r="U4" s="547"/>
      <c r="V4" s="547"/>
      <c r="W4" s="547"/>
      <c r="X4" s="547"/>
      <c r="Y4" s="547"/>
      <c r="Z4" s="547"/>
    </row>
    <row r="5" spans="1:31" s="59" customFormat="1" ht="18" hidden="1" customHeight="1">
      <c r="A5" s="384" t="s">
        <v>544</v>
      </c>
      <c r="B5" s="384"/>
      <c r="C5" s="384"/>
      <c r="D5" s="384"/>
      <c r="E5" s="384"/>
      <c r="F5" s="384"/>
      <c r="G5" s="384"/>
      <c r="H5" s="384"/>
      <c r="I5" s="384"/>
      <c r="J5" s="384"/>
      <c r="K5" s="384"/>
      <c r="L5" s="384"/>
      <c r="M5" s="384"/>
      <c r="N5" s="384"/>
      <c r="O5" s="384"/>
      <c r="P5" s="384"/>
      <c r="Q5" s="384"/>
      <c r="R5" s="384"/>
      <c r="S5" s="384"/>
      <c r="T5" s="384"/>
      <c r="U5" s="384"/>
      <c r="V5" s="384"/>
      <c r="W5" s="384"/>
      <c r="X5" s="384"/>
      <c r="Y5" s="384"/>
      <c r="Z5" s="384"/>
    </row>
    <row r="6" spans="1:31" ht="20.25" customHeight="1">
      <c r="L6" s="542"/>
      <c r="M6" s="542"/>
      <c r="V6" s="548" t="s">
        <v>66</v>
      </c>
      <c r="W6" s="548"/>
      <c r="X6" s="548"/>
      <c r="Y6" s="548"/>
      <c r="Z6" s="548"/>
    </row>
    <row r="7" spans="1:31" s="51" customFormat="1" ht="14.25" customHeight="1">
      <c r="A7" s="552" t="s">
        <v>16</v>
      </c>
      <c r="B7" s="553" t="s">
        <v>223</v>
      </c>
      <c r="C7" s="534" t="s">
        <v>261</v>
      </c>
      <c r="D7" s="537" t="s">
        <v>224</v>
      </c>
      <c r="E7" s="538"/>
      <c r="F7" s="538"/>
      <c r="G7" s="538"/>
      <c r="H7" s="538"/>
      <c r="I7" s="539"/>
      <c r="J7" s="543" t="s">
        <v>545</v>
      </c>
      <c r="K7" s="544"/>
      <c r="L7" s="553" t="s">
        <v>19</v>
      </c>
      <c r="M7" s="553"/>
      <c r="N7" s="553"/>
      <c r="O7" s="553"/>
      <c r="P7" s="553"/>
      <c r="Q7" s="553"/>
      <c r="R7" s="553"/>
      <c r="S7" s="553"/>
      <c r="T7" s="553"/>
      <c r="U7" s="530" t="s">
        <v>69</v>
      </c>
      <c r="V7" s="530"/>
      <c r="W7" s="530"/>
      <c r="X7" s="530"/>
      <c r="Y7" s="530"/>
      <c r="Z7" s="530"/>
    </row>
    <row r="8" spans="1:31" s="51" customFormat="1" ht="59.25" customHeight="1">
      <c r="A8" s="552"/>
      <c r="B8" s="553"/>
      <c r="C8" s="535"/>
      <c r="D8" s="531" t="s">
        <v>167</v>
      </c>
      <c r="E8" s="531" t="s">
        <v>262</v>
      </c>
      <c r="F8" s="532" t="s">
        <v>264</v>
      </c>
      <c r="G8" s="533" t="s">
        <v>227</v>
      </c>
      <c r="H8" s="533"/>
      <c r="I8" s="533"/>
      <c r="J8" s="545"/>
      <c r="K8" s="546"/>
      <c r="L8" s="533" t="s">
        <v>167</v>
      </c>
      <c r="M8" s="533" t="s">
        <v>263</v>
      </c>
      <c r="N8" s="550" t="s">
        <v>265</v>
      </c>
      <c r="O8" s="533" t="s">
        <v>225</v>
      </c>
      <c r="P8" s="533" t="s">
        <v>226</v>
      </c>
      <c r="Q8" s="533" t="s">
        <v>227</v>
      </c>
      <c r="R8" s="533"/>
      <c r="S8" s="533"/>
      <c r="T8" s="551" t="s">
        <v>228</v>
      </c>
      <c r="U8" s="530" t="s">
        <v>167</v>
      </c>
      <c r="V8" s="530" t="s">
        <v>43</v>
      </c>
      <c r="W8" s="540" t="s">
        <v>44</v>
      </c>
      <c r="X8" s="533" t="s">
        <v>227</v>
      </c>
      <c r="Y8" s="533"/>
      <c r="Z8" s="533"/>
      <c r="AB8" s="528" t="s">
        <v>257</v>
      </c>
      <c r="AC8" s="528"/>
    </row>
    <row r="9" spans="1:31" s="51" customFormat="1" ht="53.25" customHeight="1">
      <c r="A9" s="552"/>
      <c r="B9" s="553"/>
      <c r="C9" s="536"/>
      <c r="D9" s="531"/>
      <c r="E9" s="531"/>
      <c r="F9" s="532"/>
      <c r="G9" s="85" t="s">
        <v>167</v>
      </c>
      <c r="H9" s="85" t="s">
        <v>229</v>
      </c>
      <c r="I9" s="85" t="s">
        <v>44</v>
      </c>
      <c r="J9" s="385"/>
      <c r="K9" s="385"/>
      <c r="L9" s="533"/>
      <c r="M9" s="533"/>
      <c r="N9" s="550"/>
      <c r="O9" s="533"/>
      <c r="P9" s="533"/>
      <c r="Q9" s="61" t="s">
        <v>167</v>
      </c>
      <c r="R9" s="61" t="s">
        <v>229</v>
      </c>
      <c r="S9" s="61" t="s">
        <v>44</v>
      </c>
      <c r="T9" s="551"/>
      <c r="U9" s="530"/>
      <c r="V9" s="530"/>
      <c r="W9" s="541"/>
      <c r="X9" s="85" t="s">
        <v>167</v>
      </c>
      <c r="Y9" s="85" t="s">
        <v>229</v>
      </c>
      <c r="Z9" s="85" t="s">
        <v>44</v>
      </c>
      <c r="AB9" s="528"/>
      <c r="AC9" s="528"/>
    </row>
    <row r="10" spans="1:31" s="52" customFormat="1">
      <c r="A10" s="158" t="s">
        <v>23</v>
      </c>
      <c r="B10" s="159" t="s">
        <v>24</v>
      </c>
      <c r="C10" s="160"/>
      <c r="D10" s="161">
        <v>1</v>
      </c>
      <c r="E10" s="161">
        <v>2</v>
      </c>
      <c r="F10" s="162">
        <v>3</v>
      </c>
      <c r="G10" s="162"/>
      <c r="H10" s="162"/>
      <c r="I10" s="162"/>
      <c r="J10" s="386"/>
      <c r="K10" s="386"/>
      <c r="L10" s="163">
        <v>4</v>
      </c>
      <c r="M10" s="163">
        <v>5</v>
      </c>
      <c r="N10" s="164">
        <v>6</v>
      </c>
      <c r="O10" s="163">
        <v>7</v>
      </c>
      <c r="P10" s="163">
        <v>8</v>
      </c>
      <c r="Q10" s="163">
        <v>9</v>
      </c>
      <c r="R10" s="163">
        <v>10</v>
      </c>
      <c r="S10" s="163">
        <v>11</v>
      </c>
      <c r="T10" s="165">
        <v>12</v>
      </c>
      <c r="U10" s="166">
        <v>13</v>
      </c>
      <c r="V10" s="166">
        <v>14</v>
      </c>
      <c r="W10" s="166">
        <v>15</v>
      </c>
      <c r="X10" s="166">
        <v>16</v>
      </c>
      <c r="Y10" s="166">
        <v>17</v>
      </c>
      <c r="Z10" s="166">
        <v>18</v>
      </c>
    </row>
    <row r="11" spans="1:31" s="52" customFormat="1">
      <c r="A11" s="167"/>
      <c r="B11" s="168"/>
      <c r="C11" s="169"/>
      <c r="D11" s="170"/>
      <c r="E11" s="170"/>
      <c r="F11" s="171"/>
      <c r="G11" s="171"/>
      <c r="H11" s="171"/>
      <c r="I11" s="171"/>
      <c r="J11" s="387"/>
      <c r="K11" s="387"/>
      <c r="L11" s="172"/>
      <c r="M11" s="172"/>
      <c r="N11" s="173"/>
      <c r="O11" s="172"/>
      <c r="P11" s="172"/>
      <c r="Q11" s="172"/>
      <c r="R11" s="172"/>
      <c r="S11" s="172"/>
      <c r="T11" s="174"/>
      <c r="U11" s="175"/>
      <c r="V11" s="175"/>
      <c r="W11" s="175"/>
      <c r="X11" s="175"/>
      <c r="Y11" s="175"/>
      <c r="Z11" s="175"/>
    </row>
    <row r="12" spans="1:31" s="51" customFormat="1" ht="14.25">
      <c r="A12" s="176"/>
      <c r="B12" s="53" t="s">
        <v>168</v>
      </c>
      <c r="C12" s="53"/>
      <c r="D12" s="79">
        <f t="shared" ref="D12:I12" si="0">D13+D215+D216+D217+D218+D219+D220</f>
        <v>473555.57687688235</v>
      </c>
      <c r="E12" s="79">
        <f t="shared" si="0"/>
        <v>53436.342554000003</v>
      </c>
      <c r="F12" s="79">
        <f t="shared" si="0"/>
        <v>271273.09623538924</v>
      </c>
      <c r="G12" s="79">
        <f t="shared" si="0"/>
        <v>378.50200000000001</v>
      </c>
      <c r="H12" s="79">
        <f t="shared" si="0"/>
        <v>61.501999999999995</v>
      </c>
      <c r="I12" s="79">
        <f t="shared" si="0"/>
        <v>317</v>
      </c>
      <c r="J12" s="388">
        <f>SUM(M12:Q12)</f>
        <v>394948.44731499604</v>
      </c>
      <c r="K12" s="388">
        <f>J12-L12</f>
        <v>257067.74840699605</v>
      </c>
      <c r="L12" s="79">
        <f t="shared" ref="L12:T12" si="1">L13+L215+L216+L217+L218+L219+L220</f>
        <v>137880.69890799999</v>
      </c>
      <c r="M12" s="79">
        <f t="shared" si="1"/>
        <v>30842.681999999997</v>
      </c>
      <c r="N12" s="79">
        <f t="shared" si="1"/>
        <v>363728.47431499604</v>
      </c>
      <c r="O12" s="79">
        <f t="shared" si="1"/>
        <v>0</v>
      </c>
      <c r="P12" s="79">
        <f t="shared" si="1"/>
        <v>0</v>
      </c>
      <c r="Q12" s="79">
        <f t="shared" si="1"/>
        <v>377.291</v>
      </c>
      <c r="R12" s="79">
        <f t="shared" si="1"/>
        <v>60.290999999999997</v>
      </c>
      <c r="S12" s="79">
        <f t="shared" si="1"/>
        <v>317</v>
      </c>
      <c r="T12" s="79">
        <f t="shared" si="1"/>
        <v>25810.852413899989</v>
      </c>
      <c r="U12" s="123">
        <f>L12/D12*100</f>
        <v>29.116054300812721</v>
      </c>
      <c r="V12" s="123">
        <f>M12/E12*100</f>
        <v>57.718549821840782</v>
      </c>
      <c r="W12" s="123">
        <f>N12/F12*100</f>
        <v>134.08203001427808</v>
      </c>
      <c r="X12" s="123"/>
      <c r="Y12" s="123"/>
      <c r="Z12" s="123"/>
    </row>
    <row r="13" spans="1:31" s="51" customFormat="1" ht="14.25">
      <c r="A13" s="76" t="s">
        <v>28</v>
      </c>
      <c r="B13" s="54" t="s">
        <v>230</v>
      </c>
      <c r="C13" s="53"/>
      <c r="D13" s="79">
        <f t="shared" ref="D13:I13" si="2">D14+D151+D199</f>
        <v>473555.57687688235</v>
      </c>
      <c r="E13" s="79">
        <f t="shared" si="2"/>
        <v>53436.342554000003</v>
      </c>
      <c r="F13" s="79">
        <f t="shared" si="2"/>
        <v>264873.09623538924</v>
      </c>
      <c r="G13" s="79">
        <f t="shared" si="2"/>
        <v>378.50200000000001</v>
      </c>
      <c r="H13" s="79">
        <f t="shared" si="2"/>
        <v>61.501999999999995</v>
      </c>
      <c r="I13" s="79">
        <f t="shared" si="2"/>
        <v>317</v>
      </c>
      <c r="J13" s="388">
        <f t="shared" ref="J13:J64" si="3">SUM(M13:Q13)</f>
        <v>292074.14148399601</v>
      </c>
      <c r="K13" s="388">
        <f t="shared" ref="K13:K64" si="4">J13-L13</f>
        <v>257067.74840699602</v>
      </c>
      <c r="L13" s="79">
        <f t="shared" ref="L13:T13" si="5">L14+L151+L199</f>
        <v>35006.393076999993</v>
      </c>
      <c r="M13" s="79">
        <f t="shared" si="5"/>
        <v>30842.681999999997</v>
      </c>
      <c r="N13" s="79">
        <f t="shared" si="5"/>
        <v>260854.16848399601</v>
      </c>
      <c r="O13" s="79">
        <f t="shared" si="5"/>
        <v>0</v>
      </c>
      <c r="P13" s="79">
        <f t="shared" si="5"/>
        <v>0</v>
      </c>
      <c r="Q13" s="79">
        <f t="shared" si="5"/>
        <v>377.291</v>
      </c>
      <c r="R13" s="79">
        <f t="shared" si="5"/>
        <v>60.290999999999997</v>
      </c>
      <c r="S13" s="79">
        <f t="shared" si="5"/>
        <v>317</v>
      </c>
      <c r="T13" s="79">
        <f t="shared" si="5"/>
        <v>25810.852413899989</v>
      </c>
      <c r="U13" s="123">
        <f t="shared" ref="U13:V107" si="6">L13/D13*100</f>
        <v>7.3922459762523607</v>
      </c>
      <c r="V13" s="123">
        <f t="shared" ref="V13:V14" si="7">M13/E13*100</f>
        <v>57.718549821840782</v>
      </c>
      <c r="W13" s="123">
        <f t="shared" ref="W13:W107" si="8">N13/F13*100</f>
        <v>98.48269688068973</v>
      </c>
      <c r="X13" s="123"/>
      <c r="Y13" s="123"/>
      <c r="Z13" s="123"/>
    </row>
    <row r="14" spans="1:31" ht="27.75" customHeight="1">
      <c r="A14" s="76" t="s">
        <v>259</v>
      </c>
      <c r="B14" s="54" t="s">
        <v>260</v>
      </c>
      <c r="C14" s="53"/>
      <c r="D14" s="79">
        <f>D15+D64</f>
        <v>451787.52787688235</v>
      </c>
      <c r="E14" s="79">
        <f t="shared" ref="E14:T14" si="9">E15+E64</f>
        <v>42137.996554000005</v>
      </c>
      <c r="F14" s="79">
        <f t="shared" si="9"/>
        <v>254781.89523538924</v>
      </c>
      <c r="G14" s="79">
        <f t="shared" si="9"/>
        <v>0</v>
      </c>
      <c r="H14" s="79">
        <f t="shared" si="9"/>
        <v>0</v>
      </c>
      <c r="I14" s="79">
        <f t="shared" si="9"/>
        <v>0</v>
      </c>
      <c r="J14" s="79">
        <f t="shared" si="9"/>
        <v>275050.06140699598</v>
      </c>
      <c r="K14" s="79">
        <f t="shared" si="9"/>
        <v>249767.592406996</v>
      </c>
      <c r="L14" s="79">
        <f t="shared" si="9"/>
        <v>28083.591999999997</v>
      </c>
      <c r="M14" s="79">
        <f t="shared" si="9"/>
        <v>26262.591999999997</v>
      </c>
      <c r="N14" s="79">
        <f t="shared" si="9"/>
        <v>251588.592406996</v>
      </c>
      <c r="O14" s="79">
        <f t="shared" si="9"/>
        <v>0</v>
      </c>
      <c r="P14" s="79">
        <f t="shared" si="9"/>
        <v>0</v>
      </c>
      <c r="Q14" s="79">
        <f t="shared" si="9"/>
        <v>0</v>
      </c>
      <c r="R14" s="79">
        <f t="shared" si="9"/>
        <v>0</v>
      </c>
      <c r="S14" s="79">
        <f t="shared" si="9"/>
        <v>0</v>
      </c>
      <c r="T14" s="79">
        <f t="shared" si="9"/>
        <v>18265.760490899989</v>
      </c>
      <c r="U14" s="123">
        <f t="shared" si="6"/>
        <v>6.2161060824266752</v>
      </c>
      <c r="V14" s="123">
        <f t="shared" si="7"/>
        <v>62.325203255319416</v>
      </c>
      <c r="W14" s="123">
        <f t="shared" si="8"/>
        <v>98.746652376754255</v>
      </c>
      <c r="X14" s="123"/>
      <c r="Y14" s="123"/>
      <c r="Z14" s="123"/>
    </row>
    <row r="15" spans="1:31" s="64" customFormat="1" ht="27.75" customHeight="1">
      <c r="A15" s="147" t="s">
        <v>266</v>
      </c>
      <c r="B15" s="80" t="s">
        <v>267</v>
      </c>
      <c r="C15" s="148"/>
      <c r="D15" s="80">
        <f>D16+D24+D28+D30+D33+D48+D55+D57+D58+D59+D63</f>
        <v>42137.996554000005</v>
      </c>
      <c r="E15" s="80">
        <f t="shared" ref="E15:T15" si="10">E16+E24+E28+E30+E33+E48+E55+E57+E58+E59+E63</f>
        <v>42137.996554000005</v>
      </c>
      <c r="F15" s="80">
        <f t="shared" si="10"/>
        <v>0</v>
      </c>
      <c r="G15" s="80">
        <f t="shared" si="10"/>
        <v>0</v>
      </c>
      <c r="H15" s="80">
        <f t="shared" si="10"/>
        <v>0</v>
      </c>
      <c r="I15" s="80">
        <f t="shared" si="10"/>
        <v>0</v>
      </c>
      <c r="J15" s="80">
        <f t="shared" si="10"/>
        <v>23461.468999999997</v>
      </c>
      <c r="K15" s="80">
        <f t="shared" si="10"/>
        <v>0</v>
      </c>
      <c r="L15" s="80">
        <f t="shared" si="10"/>
        <v>26262.591999999997</v>
      </c>
      <c r="M15" s="80">
        <f t="shared" si="10"/>
        <v>26262.591999999997</v>
      </c>
      <c r="N15" s="80">
        <f t="shared" si="10"/>
        <v>0</v>
      </c>
      <c r="O15" s="80">
        <f t="shared" si="10"/>
        <v>0</v>
      </c>
      <c r="P15" s="80">
        <f t="shared" si="10"/>
        <v>0</v>
      </c>
      <c r="Q15" s="80">
        <f t="shared" si="10"/>
        <v>0</v>
      </c>
      <c r="R15" s="80">
        <f t="shared" si="10"/>
        <v>0</v>
      </c>
      <c r="S15" s="80">
        <f t="shared" si="10"/>
        <v>0</v>
      </c>
      <c r="T15" s="80">
        <f t="shared" si="10"/>
        <v>15874.515553999998</v>
      </c>
      <c r="U15" s="123">
        <f t="shared" si="6"/>
        <v>62.325203255319416</v>
      </c>
      <c r="V15" s="123">
        <f t="shared" si="6"/>
        <v>62.325203255319416</v>
      </c>
      <c r="W15" s="123"/>
      <c r="X15" s="123"/>
      <c r="Y15" s="123"/>
      <c r="Z15" s="123"/>
      <c r="AB15" s="440"/>
      <c r="AE15" s="80">
        <f>AE16+AE24+AE33+AE48+AE55</f>
        <v>26949.588000000003</v>
      </c>
    </row>
    <row r="16" spans="1:31" s="64" customFormat="1" ht="27.75" customHeight="1">
      <c r="A16" s="147">
        <v>1</v>
      </c>
      <c r="B16" s="80" t="s">
        <v>421</v>
      </c>
      <c r="C16" s="148"/>
      <c r="D16" s="80">
        <f>SUM(D17:D23)</f>
        <v>6904.11</v>
      </c>
      <c r="E16" s="80">
        <f t="shared" ref="E16:T16" si="11">SUM(E17:E23)</f>
        <v>6904.11</v>
      </c>
      <c r="F16" s="80">
        <f t="shared" si="11"/>
        <v>0</v>
      </c>
      <c r="G16" s="80">
        <f t="shared" si="11"/>
        <v>0</v>
      </c>
      <c r="H16" s="80">
        <f t="shared" si="11"/>
        <v>0</v>
      </c>
      <c r="I16" s="80">
        <f t="shared" si="11"/>
        <v>0</v>
      </c>
      <c r="J16" s="80">
        <f t="shared" si="11"/>
        <v>6096.11</v>
      </c>
      <c r="K16" s="80">
        <f t="shared" si="11"/>
        <v>0</v>
      </c>
      <c r="L16" s="80">
        <f t="shared" si="11"/>
        <v>6902.1449999999995</v>
      </c>
      <c r="M16" s="80">
        <f t="shared" si="11"/>
        <v>6902.1449999999995</v>
      </c>
      <c r="N16" s="80">
        <f t="shared" si="11"/>
        <v>0</v>
      </c>
      <c r="O16" s="80">
        <f t="shared" si="11"/>
        <v>0</v>
      </c>
      <c r="P16" s="80">
        <f t="shared" si="11"/>
        <v>0</v>
      </c>
      <c r="Q16" s="80">
        <f t="shared" si="11"/>
        <v>0</v>
      </c>
      <c r="R16" s="80">
        <f t="shared" si="11"/>
        <v>0</v>
      </c>
      <c r="S16" s="80">
        <f t="shared" si="11"/>
        <v>0</v>
      </c>
      <c r="T16" s="80">
        <f t="shared" si="11"/>
        <v>1.964999999999975</v>
      </c>
      <c r="U16" s="123">
        <f t="shared" si="6"/>
        <v>99.971538692170313</v>
      </c>
      <c r="V16" s="123">
        <f t="shared" si="6"/>
        <v>99.971538692170313</v>
      </c>
      <c r="W16" s="123"/>
      <c r="X16" s="123"/>
      <c r="Y16" s="123"/>
      <c r="Z16" s="123"/>
      <c r="AA16" s="441"/>
      <c r="AE16" s="80">
        <f>SUM(AE17:AE21)</f>
        <v>2211.4210000000003</v>
      </c>
    </row>
    <row r="17" spans="1:31" s="64" customFormat="1" ht="27.75" customHeight="1">
      <c r="A17" s="149" t="s">
        <v>197</v>
      </c>
      <c r="B17" s="67" t="s">
        <v>416</v>
      </c>
      <c r="C17" s="150" t="s">
        <v>558</v>
      </c>
      <c r="D17" s="67">
        <f>SUM(E17:G17)</f>
        <v>6096.11</v>
      </c>
      <c r="E17" s="66">
        <f>2545.66+3550.45</f>
        <v>6096.11</v>
      </c>
      <c r="F17" s="67"/>
      <c r="G17" s="67"/>
      <c r="H17" s="151"/>
      <c r="I17" s="67"/>
      <c r="J17" s="388">
        <f t="shared" ref="J17:J56" si="12">SUM(M17:Q17)</f>
        <v>6096.11</v>
      </c>
      <c r="K17" s="388">
        <f t="shared" ref="K17:K58" si="13">J17-L17</f>
        <v>0</v>
      </c>
      <c r="L17" s="67">
        <f>SUM(M17:Q17)</f>
        <v>6096.11</v>
      </c>
      <c r="M17" s="68">
        <v>6096.11</v>
      </c>
      <c r="N17" s="67"/>
      <c r="O17" s="67"/>
      <c r="P17" s="67"/>
      <c r="Q17" s="67"/>
      <c r="R17" s="67"/>
      <c r="S17" s="67"/>
      <c r="T17" s="66">
        <f t="shared" ref="T17:T23" si="14">E17-M17</f>
        <v>0</v>
      </c>
      <c r="U17" s="375">
        <f t="shared" si="6"/>
        <v>100</v>
      </c>
      <c r="V17" s="375">
        <f t="shared" si="6"/>
        <v>100</v>
      </c>
      <c r="W17" s="123"/>
      <c r="X17" s="123"/>
      <c r="Y17" s="123"/>
      <c r="Z17" s="123"/>
      <c r="AE17" s="67">
        <v>2036.384</v>
      </c>
    </row>
    <row r="18" spans="1:31" s="64" customFormat="1" ht="27.75" customHeight="1">
      <c r="A18" s="149" t="s">
        <v>198</v>
      </c>
      <c r="B18" s="67" t="s">
        <v>425</v>
      </c>
      <c r="C18" s="150"/>
      <c r="D18" s="67">
        <f t="shared" ref="D18:D23" si="15">SUM(E18:G18)</f>
        <v>0</v>
      </c>
      <c r="E18" s="67"/>
      <c r="F18" s="67"/>
      <c r="G18" s="67"/>
      <c r="H18" s="151"/>
      <c r="I18" s="67"/>
      <c r="J18" s="388">
        <f t="shared" si="12"/>
        <v>0</v>
      </c>
      <c r="K18" s="388">
        <f t="shared" si="13"/>
        <v>0</v>
      </c>
      <c r="L18" s="67">
        <f t="shared" ref="L18:L23" si="16">SUM(M18:Q18)</f>
        <v>0</v>
      </c>
      <c r="M18" s="68"/>
      <c r="N18" s="67"/>
      <c r="O18" s="67"/>
      <c r="P18" s="67"/>
      <c r="Q18" s="67"/>
      <c r="R18" s="67"/>
      <c r="S18" s="67"/>
      <c r="T18" s="66">
        <f t="shared" si="14"/>
        <v>0</v>
      </c>
      <c r="U18" s="375"/>
      <c r="V18" s="375"/>
      <c r="W18" s="123"/>
      <c r="X18" s="123"/>
      <c r="Y18" s="123"/>
      <c r="Z18" s="123"/>
      <c r="AE18" s="67">
        <v>24.451000000000001</v>
      </c>
    </row>
    <row r="19" spans="1:31" s="64" customFormat="1" ht="27.75" customHeight="1">
      <c r="A19" s="149" t="s">
        <v>199</v>
      </c>
      <c r="B19" s="67" t="s">
        <v>424</v>
      </c>
      <c r="C19" s="150"/>
      <c r="D19" s="67">
        <f t="shared" si="15"/>
        <v>0</v>
      </c>
      <c r="E19" s="67"/>
      <c r="F19" s="67"/>
      <c r="G19" s="67"/>
      <c r="H19" s="151"/>
      <c r="I19" s="67"/>
      <c r="J19" s="388">
        <f t="shared" si="12"/>
        <v>0</v>
      </c>
      <c r="K19" s="388">
        <f t="shared" si="13"/>
        <v>0</v>
      </c>
      <c r="L19" s="67">
        <f t="shared" si="16"/>
        <v>0</v>
      </c>
      <c r="M19" s="67"/>
      <c r="N19" s="67"/>
      <c r="O19" s="67"/>
      <c r="P19" s="67"/>
      <c r="Q19" s="67"/>
      <c r="R19" s="67"/>
      <c r="S19" s="67"/>
      <c r="T19" s="66">
        <f t="shared" si="14"/>
        <v>0</v>
      </c>
      <c r="U19" s="375"/>
      <c r="V19" s="375"/>
      <c r="W19" s="123"/>
      <c r="X19" s="123"/>
      <c r="Y19" s="123"/>
      <c r="Z19" s="123"/>
      <c r="AE19" s="67">
        <v>2.1930000000000001</v>
      </c>
    </row>
    <row r="20" spans="1:31" s="64" customFormat="1" ht="27.75" customHeight="1">
      <c r="A20" s="149" t="s">
        <v>428</v>
      </c>
      <c r="B20" s="67" t="s">
        <v>415</v>
      </c>
      <c r="C20" s="150"/>
      <c r="D20" s="67">
        <f t="shared" si="15"/>
        <v>0</v>
      </c>
      <c r="E20" s="67"/>
      <c r="F20" s="67"/>
      <c r="G20" s="67"/>
      <c r="H20" s="151"/>
      <c r="I20" s="67"/>
      <c r="J20" s="388">
        <f t="shared" si="12"/>
        <v>0</v>
      </c>
      <c r="K20" s="388">
        <f t="shared" si="13"/>
        <v>0</v>
      </c>
      <c r="L20" s="67">
        <f t="shared" si="16"/>
        <v>0</v>
      </c>
      <c r="M20" s="68"/>
      <c r="N20" s="67"/>
      <c r="O20" s="67"/>
      <c r="P20" s="152"/>
      <c r="Q20" s="67"/>
      <c r="R20" s="67"/>
      <c r="S20" s="67"/>
      <c r="T20" s="66">
        <f t="shared" si="14"/>
        <v>0</v>
      </c>
      <c r="U20" s="375"/>
      <c r="V20" s="375"/>
      <c r="W20" s="123"/>
      <c r="X20" s="123"/>
      <c r="Y20" s="123"/>
      <c r="Z20" s="123"/>
      <c r="AE20" s="67">
        <v>79.207999999999998</v>
      </c>
    </row>
    <row r="21" spans="1:31" s="64" customFormat="1" ht="27.75" customHeight="1">
      <c r="A21" s="149" t="s">
        <v>429</v>
      </c>
      <c r="B21" s="67" t="s">
        <v>492</v>
      </c>
      <c r="C21" s="150"/>
      <c r="D21" s="67">
        <f t="shared" si="15"/>
        <v>0</v>
      </c>
      <c r="E21" s="67"/>
      <c r="F21" s="67"/>
      <c r="G21" s="67"/>
      <c r="H21" s="151"/>
      <c r="I21" s="67"/>
      <c r="J21" s="388">
        <f t="shared" si="12"/>
        <v>0</v>
      </c>
      <c r="K21" s="388">
        <f t="shared" si="13"/>
        <v>0</v>
      </c>
      <c r="L21" s="67">
        <f t="shared" si="16"/>
        <v>0</v>
      </c>
      <c r="M21" s="67"/>
      <c r="N21" s="67"/>
      <c r="O21" s="67"/>
      <c r="P21" s="67"/>
      <c r="Q21" s="67"/>
      <c r="R21" s="67"/>
      <c r="S21" s="67"/>
      <c r="T21" s="66">
        <f t="shared" si="14"/>
        <v>0</v>
      </c>
      <c r="U21" s="375"/>
      <c r="V21" s="375"/>
      <c r="W21" s="123"/>
      <c r="X21" s="123"/>
      <c r="Y21" s="123"/>
      <c r="Z21" s="123"/>
      <c r="AE21" s="67">
        <v>69.185000000000002</v>
      </c>
    </row>
    <row r="22" spans="1:31" s="64" customFormat="1" ht="27.75" customHeight="1">
      <c r="A22" s="149" t="s">
        <v>430</v>
      </c>
      <c r="B22" s="67" t="s">
        <v>493</v>
      </c>
      <c r="C22" s="150"/>
      <c r="D22" s="67">
        <f t="shared" si="15"/>
        <v>509</v>
      </c>
      <c r="E22" s="67">
        <v>509</v>
      </c>
      <c r="F22" s="67"/>
      <c r="G22" s="67"/>
      <c r="H22" s="151"/>
      <c r="I22" s="67"/>
      <c r="J22" s="388"/>
      <c r="K22" s="388"/>
      <c r="L22" s="67">
        <f t="shared" si="16"/>
        <v>509</v>
      </c>
      <c r="M22" s="68">
        <v>509</v>
      </c>
      <c r="N22" s="67"/>
      <c r="O22" s="67"/>
      <c r="P22" s="67"/>
      <c r="Q22" s="67"/>
      <c r="R22" s="67"/>
      <c r="S22" s="67"/>
      <c r="T22" s="66">
        <f t="shared" si="14"/>
        <v>0</v>
      </c>
      <c r="U22" s="375">
        <f t="shared" si="6"/>
        <v>100</v>
      </c>
      <c r="V22" s="375">
        <f t="shared" si="6"/>
        <v>100</v>
      </c>
      <c r="W22" s="123"/>
      <c r="X22" s="123"/>
      <c r="Y22" s="123"/>
      <c r="Z22" s="123"/>
      <c r="AE22" s="67"/>
    </row>
    <row r="23" spans="1:31" s="64" customFormat="1" ht="27.75" customHeight="1">
      <c r="A23" s="149" t="s">
        <v>431</v>
      </c>
      <c r="B23" s="67" t="s">
        <v>490</v>
      </c>
      <c r="C23" s="150"/>
      <c r="D23" s="67">
        <f t="shared" si="15"/>
        <v>299</v>
      </c>
      <c r="E23" s="67">
        <v>299</v>
      </c>
      <c r="F23" s="67"/>
      <c r="G23" s="67"/>
      <c r="H23" s="151"/>
      <c r="I23" s="67"/>
      <c r="J23" s="388"/>
      <c r="K23" s="388"/>
      <c r="L23" s="67">
        <f t="shared" si="16"/>
        <v>297.03500000000003</v>
      </c>
      <c r="M23" s="68">
        <v>297.03500000000003</v>
      </c>
      <c r="N23" s="67"/>
      <c r="O23" s="67"/>
      <c r="P23" s="67"/>
      <c r="Q23" s="67"/>
      <c r="R23" s="67"/>
      <c r="S23" s="67"/>
      <c r="T23" s="66">
        <f t="shared" si="14"/>
        <v>1.964999999999975</v>
      </c>
      <c r="U23" s="375">
        <f t="shared" si="6"/>
        <v>99.342809364548501</v>
      </c>
      <c r="V23" s="375">
        <f t="shared" si="6"/>
        <v>99.342809364548501</v>
      </c>
      <c r="W23" s="123"/>
      <c r="X23" s="123"/>
      <c r="Y23" s="123"/>
      <c r="Z23" s="123"/>
      <c r="AE23" s="67"/>
    </row>
    <row r="24" spans="1:31" s="153" customFormat="1" ht="27.75" customHeight="1">
      <c r="A24" s="147">
        <v>2</v>
      </c>
      <c r="B24" s="80" t="s">
        <v>426</v>
      </c>
      <c r="C24" s="148"/>
      <c r="D24" s="80">
        <f>SUM(D25:D27)</f>
        <v>1037.4000000000001</v>
      </c>
      <c r="E24" s="80">
        <f t="shared" ref="E24:L24" si="17">SUM(E25:E27)</f>
        <v>1037.4000000000001</v>
      </c>
      <c r="F24" s="80">
        <f t="shared" si="17"/>
        <v>0</v>
      </c>
      <c r="G24" s="80">
        <f t="shared" si="17"/>
        <v>0</v>
      </c>
      <c r="H24" s="80">
        <f t="shared" si="17"/>
        <v>0</v>
      </c>
      <c r="I24" s="80">
        <f t="shared" si="17"/>
        <v>0</v>
      </c>
      <c r="J24" s="388">
        <f t="shared" si="12"/>
        <v>1018.641</v>
      </c>
      <c r="K24" s="388">
        <f t="shared" si="13"/>
        <v>0</v>
      </c>
      <c r="L24" s="80">
        <f t="shared" si="17"/>
        <v>1018.641</v>
      </c>
      <c r="M24" s="80">
        <f>SUM(M25:M27)</f>
        <v>1018.641</v>
      </c>
      <c r="N24" s="80">
        <f t="shared" ref="N24:T24" si="18">SUM(N25:N27)</f>
        <v>0</v>
      </c>
      <c r="O24" s="80">
        <f t="shared" si="18"/>
        <v>0</v>
      </c>
      <c r="P24" s="80">
        <f t="shared" si="18"/>
        <v>0</v>
      </c>
      <c r="Q24" s="80">
        <f t="shared" si="18"/>
        <v>0</v>
      </c>
      <c r="R24" s="80">
        <f t="shared" si="18"/>
        <v>0</v>
      </c>
      <c r="S24" s="80">
        <f t="shared" si="18"/>
        <v>0</v>
      </c>
      <c r="T24" s="80">
        <f t="shared" si="18"/>
        <v>0</v>
      </c>
      <c r="U24" s="123">
        <f t="shared" si="6"/>
        <v>98.191729323308266</v>
      </c>
      <c r="V24" s="123">
        <f t="shared" si="6"/>
        <v>98.191729323308266</v>
      </c>
      <c r="W24" s="123"/>
      <c r="X24" s="123"/>
      <c r="Y24" s="123"/>
      <c r="Z24" s="123"/>
      <c r="AE24" s="80">
        <f>SUM(AE25:AE26)</f>
        <v>817.9</v>
      </c>
    </row>
    <row r="25" spans="1:31" s="64" customFormat="1" ht="27.75" customHeight="1">
      <c r="A25" s="149" t="s">
        <v>206</v>
      </c>
      <c r="B25" s="67" t="s">
        <v>416</v>
      </c>
      <c r="C25" s="150"/>
      <c r="D25" s="67">
        <f t="shared" ref="D25:D29" si="19">SUM(E25:G25)</f>
        <v>1017.4</v>
      </c>
      <c r="E25" s="67">
        <f>949+68.4</f>
        <v>1017.4</v>
      </c>
      <c r="F25" s="67"/>
      <c r="G25" s="67"/>
      <c r="H25" s="151"/>
      <c r="I25" s="67"/>
      <c r="J25" s="388">
        <f t="shared" si="12"/>
        <v>998.64099999999996</v>
      </c>
      <c r="K25" s="388">
        <f t="shared" si="13"/>
        <v>0</v>
      </c>
      <c r="L25" s="67">
        <f t="shared" ref="L25:L29" si="20">SUM(M25:Q25)</f>
        <v>998.64099999999996</v>
      </c>
      <c r="M25" s="67">
        <v>998.64099999999996</v>
      </c>
      <c r="N25" s="67"/>
      <c r="O25" s="67"/>
      <c r="P25" s="67"/>
      <c r="Q25" s="67"/>
      <c r="R25" s="67"/>
      <c r="S25" s="67"/>
      <c r="T25" s="66"/>
      <c r="U25" s="375">
        <f t="shared" si="6"/>
        <v>98.156182425791229</v>
      </c>
      <c r="V25" s="375">
        <f t="shared" si="6"/>
        <v>98.156182425791229</v>
      </c>
      <c r="W25" s="67"/>
      <c r="X25" s="67"/>
      <c r="Y25" s="67"/>
      <c r="Z25" s="67"/>
      <c r="AE25" s="67">
        <v>9</v>
      </c>
    </row>
    <row r="26" spans="1:31" s="64" customFormat="1" ht="27.75" customHeight="1">
      <c r="A26" s="149" t="s">
        <v>207</v>
      </c>
      <c r="B26" s="67" t="s">
        <v>424</v>
      </c>
      <c r="C26" s="150"/>
      <c r="D26" s="67">
        <f t="shared" si="19"/>
        <v>20</v>
      </c>
      <c r="E26" s="67">
        <v>20</v>
      </c>
      <c r="F26" s="67"/>
      <c r="G26" s="67"/>
      <c r="H26" s="151"/>
      <c r="I26" s="67"/>
      <c r="J26" s="388">
        <f t="shared" si="12"/>
        <v>20</v>
      </c>
      <c r="K26" s="388">
        <f t="shared" si="13"/>
        <v>0</v>
      </c>
      <c r="L26" s="67">
        <f t="shared" si="20"/>
        <v>20</v>
      </c>
      <c r="M26" s="67">
        <v>20</v>
      </c>
      <c r="N26" s="67"/>
      <c r="O26" s="67"/>
      <c r="P26" s="67"/>
      <c r="Q26" s="67"/>
      <c r="R26" s="67"/>
      <c r="S26" s="67"/>
      <c r="T26" s="66">
        <f t="shared" ref="T26:T27" si="21">E26-M26</f>
        <v>0</v>
      </c>
      <c r="U26" s="375">
        <f t="shared" si="6"/>
        <v>100</v>
      </c>
      <c r="V26" s="375">
        <f t="shared" si="6"/>
        <v>100</v>
      </c>
      <c r="W26" s="67"/>
      <c r="X26" s="67"/>
      <c r="Y26" s="67"/>
      <c r="Z26" s="67"/>
      <c r="AE26" s="67">
        <v>808.9</v>
      </c>
    </row>
    <row r="27" spans="1:31" s="64" customFormat="1" ht="27.75" customHeight="1">
      <c r="A27" s="149" t="s">
        <v>208</v>
      </c>
      <c r="B27" s="67" t="s">
        <v>492</v>
      </c>
      <c r="C27" s="150"/>
      <c r="D27" s="67">
        <f t="shared" si="19"/>
        <v>0</v>
      </c>
      <c r="E27" s="67"/>
      <c r="F27" s="67"/>
      <c r="G27" s="67"/>
      <c r="H27" s="151"/>
      <c r="I27" s="67"/>
      <c r="J27" s="388">
        <f t="shared" si="12"/>
        <v>0</v>
      </c>
      <c r="K27" s="388">
        <f t="shared" si="13"/>
        <v>0</v>
      </c>
      <c r="L27" s="67">
        <f t="shared" si="20"/>
        <v>0</v>
      </c>
      <c r="M27" s="67"/>
      <c r="N27" s="67"/>
      <c r="O27" s="67"/>
      <c r="P27" s="67"/>
      <c r="Q27" s="67"/>
      <c r="R27" s="67"/>
      <c r="S27" s="67"/>
      <c r="T27" s="66">
        <f t="shared" si="21"/>
        <v>0</v>
      </c>
      <c r="U27" s="375"/>
      <c r="V27" s="375"/>
      <c r="W27" s="67"/>
      <c r="X27" s="67"/>
      <c r="Y27" s="67"/>
      <c r="Z27" s="67"/>
      <c r="AE27" s="67"/>
    </row>
    <row r="28" spans="1:31" s="153" customFormat="1" ht="27.75" customHeight="1">
      <c r="A28" s="147">
        <v>3</v>
      </c>
      <c r="B28" s="54" t="s">
        <v>559</v>
      </c>
      <c r="C28" s="148"/>
      <c r="D28" s="79">
        <f t="shared" ref="D28:S28" si="22">D29</f>
        <v>239</v>
      </c>
      <c r="E28" s="79">
        <f t="shared" si="22"/>
        <v>239</v>
      </c>
      <c r="F28" s="79">
        <f t="shared" si="22"/>
        <v>0</v>
      </c>
      <c r="G28" s="79">
        <f t="shared" si="22"/>
        <v>0</v>
      </c>
      <c r="H28" s="79">
        <f t="shared" si="22"/>
        <v>0</v>
      </c>
      <c r="I28" s="79">
        <f t="shared" si="22"/>
        <v>0</v>
      </c>
      <c r="J28" s="79">
        <f t="shared" si="22"/>
        <v>0</v>
      </c>
      <c r="K28" s="79">
        <f t="shared" si="22"/>
        <v>0</v>
      </c>
      <c r="L28" s="79">
        <f t="shared" si="22"/>
        <v>238.006</v>
      </c>
      <c r="M28" s="79">
        <f t="shared" si="22"/>
        <v>238.006</v>
      </c>
      <c r="N28" s="79">
        <f t="shared" si="22"/>
        <v>0</v>
      </c>
      <c r="O28" s="79">
        <f t="shared" si="22"/>
        <v>0</v>
      </c>
      <c r="P28" s="79">
        <f t="shared" si="22"/>
        <v>0</v>
      </c>
      <c r="Q28" s="79">
        <f t="shared" si="22"/>
        <v>0</v>
      </c>
      <c r="R28" s="79">
        <f t="shared" si="22"/>
        <v>0</v>
      </c>
      <c r="S28" s="79">
        <f t="shared" si="22"/>
        <v>0</v>
      </c>
      <c r="T28" s="79">
        <f>T29</f>
        <v>0.99399999999999977</v>
      </c>
      <c r="U28" s="123">
        <f t="shared" si="6"/>
        <v>99.584100418410031</v>
      </c>
      <c r="V28" s="123">
        <f t="shared" si="6"/>
        <v>99.584100418410031</v>
      </c>
      <c r="W28" s="80"/>
      <c r="X28" s="80"/>
      <c r="Y28" s="80"/>
      <c r="Z28" s="80"/>
      <c r="AE28" s="80"/>
    </row>
    <row r="29" spans="1:31" s="64" customFormat="1" ht="27.75" customHeight="1">
      <c r="A29" s="149" t="s">
        <v>211</v>
      </c>
      <c r="B29" s="56" t="s">
        <v>288</v>
      </c>
      <c r="C29" s="150"/>
      <c r="D29" s="67">
        <f t="shared" si="19"/>
        <v>239</v>
      </c>
      <c r="E29" s="67">
        <v>239</v>
      </c>
      <c r="F29" s="67"/>
      <c r="G29" s="67"/>
      <c r="H29" s="151"/>
      <c r="I29" s="67"/>
      <c r="J29" s="388"/>
      <c r="K29" s="388"/>
      <c r="L29" s="67">
        <f t="shared" si="20"/>
        <v>238.006</v>
      </c>
      <c r="M29" s="68">
        <v>238.006</v>
      </c>
      <c r="N29" s="67"/>
      <c r="O29" s="67"/>
      <c r="P29" s="67"/>
      <c r="Q29" s="67"/>
      <c r="R29" s="67"/>
      <c r="S29" s="67"/>
      <c r="T29" s="66">
        <f t="shared" ref="T29:T32" si="23">E29-M29</f>
        <v>0.99399999999999977</v>
      </c>
      <c r="U29" s="375">
        <f t="shared" si="6"/>
        <v>99.584100418410031</v>
      </c>
      <c r="V29" s="375">
        <f t="shared" si="6"/>
        <v>99.584100418410031</v>
      </c>
      <c r="W29" s="67"/>
      <c r="X29" s="67"/>
      <c r="Y29" s="67"/>
      <c r="Z29" s="67"/>
      <c r="AE29" s="67"/>
    </row>
    <row r="30" spans="1:31" s="153" customFormat="1" ht="27.75" customHeight="1">
      <c r="A30" s="76">
        <v>4</v>
      </c>
      <c r="B30" s="54" t="s">
        <v>560</v>
      </c>
      <c r="C30" s="148"/>
      <c r="D30" s="80">
        <f t="shared" ref="D30:K30" si="24">SUM(D31:D32)</f>
        <v>95</v>
      </c>
      <c r="E30" s="80">
        <f t="shared" si="24"/>
        <v>95</v>
      </c>
      <c r="F30" s="80">
        <f t="shared" si="24"/>
        <v>0</v>
      </c>
      <c r="G30" s="80">
        <f t="shared" si="24"/>
        <v>0</v>
      </c>
      <c r="H30" s="80">
        <f t="shared" si="24"/>
        <v>0</v>
      </c>
      <c r="I30" s="80">
        <f t="shared" si="24"/>
        <v>0</v>
      </c>
      <c r="J30" s="80">
        <f t="shared" si="24"/>
        <v>0</v>
      </c>
      <c r="K30" s="80">
        <f t="shared" si="24"/>
        <v>0</v>
      </c>
      <c r="L30" s="80">
        <f>SUM(L31:L32)</f>
        <v>80</v>
      </c>
      <c r="M30" s="80">
        <f t="shared" ref="M30:T30" si="25">SUM(M31:M32)</f>
        <v>80</v>
      </c>
      <c r="N30" s="80">
        <f t="shared" si="25"/>
        <v>0</v>
      </c>
      <c r="O30" s="80">
        <f t="shared" si="25"/>
        <v>0</v>
      </c>
      <c r="P30" s="80">
        <f t="shared" si="25"/>
        <v>0</v>
      </c>
      <c r="Q30" s="80">
        <f t="shared" si="25"/>
        <v>0</v>
      </c>
      <c r="R30" s="80">
        <f t="shared" si="25"/>
        <v>0</v>
      </c>
      <c r="S30" s="80">
        <f t="shared" si="25"/>
        <v>0</v>
      </c>
      <c r="T30" s="80">
        <f t="shared" si="25"/>
        <v>15</v>
      </c>
      <c r="U30" s="123">
        <f t="shared" si="6"/>
        <v>84.210526315789465</v>
      </c>
      <c r="V30" s="123">
        <f t="shared" si="6"/>
        <v>84.210526315789465</v>
      </c>
      <c r="W30" s="80"/>
      <c r="X30" s="80"/>
      <c r="Y30" s="80"/>
      <c r="Z30" s="80"/>
      <c r="AE30" s="80"/>
    </row>
    <row r="31" spans="1:31" s="64" customFormat="1" ht="27.75" customHeight="1">
      <c r="A31" s="77" t="s">
        <v>212</v>
      </c>
      <c r="B31" s="56" t="s">
        <v>424</v>
      </c>
      <c r="C31" s="150"/>
      <c r="D31" s="67">
        <f t="shared" ref="D31:D32" si="26">SUM(E31:G31)</f>
        <v>60</v>
      </c>
      <c r="E31" s="67">
        <v>60</v>
      </c>
      <c r="F31" s="67"/>
      <c r="G31" s="67"/>
      <c r="H31" s="151"/>
      <c r="I31" s="67"/>
      <c r="J31" s="388"/>
      <c r="K31" s="388"/>
      <c r="L31" s="67">
        <f t="shared" ref="L31:L32" si="27">SUM(M31:Q31)</f>
        <v>45</v>
      </c>
      <c r="M31" s="68">
        <v>45</v>
      </c>
      <c r="N31" s="67"/>
      <c r="O31" s="67"/>
      <c r="P31" s="67"/>
      <c r="Q31" s="67"/>
      <c r="R31" s="67"/>
      <c r="S31" s="67"/>
      <c r="T31" s="66">
        <f t="shared" si="23"/>
        <v>15</v>
      </c>
      <c r="U31" s="375">
        <f t="shared" si="6"/>
        <v>75</v>
      </c>
      <c r="V31" s="375">
        <f t="shared" si="6"/>
        <v>75</v>
      </c>
      <c r="W31" s="67"/>
      <c r="X31" s="67"/>
      <c r="Y31" s="67"/>
      <c r="Z31" s="67"/>
      <c r="AE31" s="67"/>
    </row>
    <row r="32" spans="1:31" s="64" customFormat="1" ht="27.75" customHeight="1">
      <c r="A32" s="77" t="s">
        <v>213</v>
      </c>
      <c r="B32" s="56" t="s">
        <v>409</v>
      </c>
      <c r="C32" s="150"/>
      <c r="D32" s="67">
        <f t="shared" si="26"/>
        <v>35</v>
      </c>
      <c r="E32" s="67">
        <v>35</v>
      </c>
      <c r="F32" s="67"/>
      <c r="G32" s="67"/>
      <c r="H32" s="151"/>
      <c r="I32" s="67"/>
      <c r="J32" s="388"/>
      <c r="K32" s="388"/>
      <c r="L32" s="67">
        <f t="shared" si="27"/>
        <v>35</v>
      </c>
      <c r="M32" s="68">
        <v>35</v>
      </c>
      <c r="N32" s="67"/>
      <c r="O32" s="67"/>
      <c r="P32" s="67"/>
      <c r="Q32" s="67"/>
      <c r="R32" s="67"/>
      <c r="S32" s="67"/>
      <c r="T32" s="66">
        <f t="shared" si="23"/>
        <v>0</v>
      </c>
      <c r="U32" s="375">
        <f t="shared" si="6"/>
        <v>100</v>
      </c>
      <c r="V32" s="375">
        <f t="shared" si="6"/>
        <v>100</v>
      </c>
      <c r="W32" s="67"/>
      <c r="X32" s="67"/>
      <c r="Y32" s="67"/>
      <c r="Z32" s="67"/>
      <c r="AE32" s="67"/>
    </row>
    <row r="33" spans="1:31" s="153" customFormat="1" ht="40.5" customHeight="1">
      <c r="A33" s="147">
        <v>5</v>
      </c>
      <c r="B33" s="80" t="s">
        <v>532</v>
      </c>
      <c r="C33" s="148"/>
      <c r="D33" s="80">
        <f t="shared" ref="D33:T33" si="28">SUM(D34:D47)</f>
        <v>11931.67</v>
      </c>
      <c r="E33" s="80">
        <f t="shared" si="28"/>
        <v>11931.67</v>
      </c>
      <c r="F33" s="80">
        <f t="shared" si="28"/>
        <v>0</v>
      </c>
      <c r="G33" s="80">
        <f t="shared" si="28"/>
        <v>0</v>
      </c>
      <c r="H33" s="80">
        <f t="shared" si="28"/>
        <v>0</v>
      </c>
      <c r="I33" s="80">
        <f t="shared" si="28"/>
        <v>0</v>
      </c>
      <c r="J33" s="80">
        <f t="shared" si="28"/>
        <v>11577.342999999999</v>
      </c>
      <c r="K33" s="80">
        <f t="shared" si="28"/>
        <v>0</v>
      </c>
      <c r="L33" s="80">
        <f t="shared" si="28"/>
        <v>11577.342999999999</v>
      </c>
      <c r="M33" s="80">
        <f t="shared" si="28"/>
        <v>11577.342999999999</v>
      </c>
      <c r="N33" s="80">
        <f t="shared" si="28"/>
        <v>0</v>
      </c>
      <c r="O33" s="80">
        <f t="shared" si="28"/>
        <v>0</v>
      </c>
      <c r="P33" s="80">
        <f t="shared" si="28"/>
        <v>0</v>
      </c>
      <c r="Q33" s="80">
        <f t="shared" si="28"/>
        <v>0</v>
      </c>
      <c r="R33" s="80">
        <f t="shared" si="28"/>
        <v>0</v>
      </c>
      <c r="S33" s="80">
        <f t="shared" si="28"/>
        <v>0</v>
      </c>
      <c r="T33" s="80">
        <f t="shared" si="28"/>
        <v>352.71800000000002</v>
      </c>
      <c r="U33" s="123">
        <f t="shared" si="6"/>
        <v>97.03036540568084</v>
      </c>
      <c r="V33" s="123">
        <f t="shared" si="6"/>
        <v>97.03036540568084</v>
      </c>
      <c r="W33" s="123"/>
      <c r="X33" s="123"/>
      <c r="Y33" s="123"/>
      <c r="Z33" s="123"/>
      <c r="AE33" s="80">
        <f>SUM(AE35:AE47)</f>
        <v>21019.266000000003</v>
      </c>
    </row>
    <row r="34" spans="1:31" s="64" customFormat="1" ht="27.75" customHeight="1">
      <c r="A34" s="77" t="s">
        <v>561</v>
      </c>
      <c r="B34" s="56" t="s">
        <v>416</v>
      </c>
      <c r="C34" s="150"/>
      <c r="D34" s="67">
        <f>SUM(E34:G34)</f>
        <v>6718.17</v>
      </c>
      <c r="E34" s="66">
        <f>4508.86+2209.31</f>
        <v>6718.17</v>
      </c>
      <c r="F34" s="67"/>
      <c r="G34" s="67"/>
      <c r="H34" s="151"/>
      <c r="I34" s="67"/>
      <c r="J34" s="388">
        <f t="shared" ref="J34:J47" si="29">SUM(M34:Q34)</f>
        <v>6383.3040000000001</v>
      </c>
      <c r="K34" s="388">
        <f t="shared" si="13"/>
        <v>0</v>
      </c>
      <c r="L34" s="67">
        <f t="shared" ref="L34:L47" si="30">SUM(M34:Q34)</f>
        <v>6383.3040000000001</v>
      </c>
      <c r="M34" s="68">
        <v>6383.3040000000001</v>
      </c>
      <c r="N34" s="67"/>
      <c r="O34" s="67"/>
      <c r="P34" s="67"/>
      <c r="Q34" s="67"/>
      <c r="R34" s="67"/>
      <c r="S34" s="67"/>
      <c r="T34" s="66">
        <f>333.258</f>
        <v>333.25799999999998</v>
      </c>
      <c r="U34" s="375">
        <f t="shared" si="6"/>
        <v>95.015517618637219</v>
      </c>
      <c r="V34" s="375">
        <f t="shared" si="6"/>
        <v>95.015517618637219</v>
      </c>
      <c r="W34" s="123"/>
      <c r="X34" s="123"/>
      <c r="Y34" s="123"/>
      <c r="Z34" s="123"/>
      <c r="AB34" s="64">
        <f>11931.67-E33</f>
        <v>0</v>
      </c>
      <c r="AE34" s="67"/>
    </row>
    <row r="35" spans="1:31" s="64" customFormat="1" ht="27.75" customHeight="1">
      <c r="A35" s="77" t="s">
        <v>562</v>
      </c>
      <c r="B35" s="56" t="s">
        <v>422</v>
      </c>
      <c r="C35" s="150"/>
      <c r="D35" s="67">
        <f t="shared" ref="D35:D47" si="31">SUM(E35:G35)</f>
        <v>0</v>
      </c>
      <c r="E35" s="66"/>
      <c r="F35" s="67"/>
      <c r="G35" s="67"/>
      <c r="H35" s="151"/>
      <c r="I35" s="67"/>
      <c r="J35" s="388">
        <f t="shared" si="29"/>
        <v>0</v>
      </c>
      <c r="K35" s="388">
        <f t="shared" si="13"/>
        <v>0</v>
      </c>
      <c r="L35" s="67">
        <f t="shared" si="30"/>
        <v>0</v>
      </c>
      <c r="M35" s="68"/>
      <c r="N35" s="67"/>
      <c r="O35" s="67"/>
      <c r="P35" s="67"/>
      <c r="Q35" s="67"/>
      <c r="R35" s="67"/>
      <c r="S35" s="67"/>
      <c r="T35" s="66">
        <f t="shared" ref="T35:T47" si="32">E35-M35</f>
        <v>0</v>
      </c>
      <c r="U35" s="375"/>
      <c r="V35" s="375"/>
      <c r="W35" s="123"/>
      <c r="X35" s="123"/>
      <c r="Y35" s="123"/>
      <c r="Z35" s="123"/>
      <c r="AE35" s="67">
        <v>17883.276000000002</v>
      </c>
    </row>
    <row r="36" spans="1:31" s="64" customFormat="1" ht="27.75" customHeight="1">
      <c r="A36" s="77" t="s">
        <v>563</v>
      </c>
      <c r="B36" s="56" t="s">
        <v>407</v>
      </c>
      <c r="C36" s="150"/>
      <c r="D36" s="67">
        <f t="shared" si="31"/>
        <v>0</v>
      </c>
      <c r="E36" s="66"/>
      <c r="F36" s="67"/>
      <c r="G36" s="67"/>
      <c r="H36" s="67"/>
      <c r="I36" s="67"/>
      <c r="J36" s="388">
        <f t="shared" si="29"/>
        <v>0</v>
      </c>
      <c r="K36" s="388">
        <f t="shared" si="13"/>
        <v>0</v>
      </c>
      <c r="L36" s="67">
        <f t="shared" si="30"/>
        <v>0</v>
      </c>
      <c r="M36" s="68"/>
      <c r="N36" s="67"/>
      <c r="O36" s="67"/>
      <c r="P36" s="67"/>
      <c r="Q36" s="67"/>
      <c r="R36" s="67"/>
      <c r="S36" s="67"/>
      <c r="T36" s="66">
        <f t="shared" si="32"/>
        <v>0</v>
      </c>
      <c r="U36" s="375"/>
      <c r="V36" s="375"/>
      <c r="W36" s="123"/>
      <c r="X36" s="123"/>
      <c r="Y36" s="123"/>
      <c r="Z36" s="123"/>
      <c r="AE36" s="67">
        <v>5.2530000000000001</v>
      </c>
    </row>
    <row r="37" spans="1:31" s="64" customFormat="1" ht="27.75" customHeight="1">
      <c r="A37" s="77" t="s">
        <v>564</v>
      </c>
      <c r="B37" s="56" t="s">
        <v>301</v>
      </c>
      <c r="C37" s="150"/>
      <c r="D37" s="67">
        <f t="shared" si="31"/>
        <v>0</v>
      </c>
      <c r="E37" s="442"/>
      <c r="F37" s="67"/>
      <c r="G37" s="67"/>
      <c r="H37" s="67"/>
      <c r="I37" s="67"/>
      <c r="J37" s="388">
        <f t="shared" si="29"/>
        <v>0</v>
      </c>
      <c r="K37" s="388">
        <f t="shared" si="13"/>
        <v>0</v>
      </c>
      <c r="L37" s="67">
        <f t="shared" si="30"/>
        <v>0</v>
      </c>
      <c r="M37" s="68"/>
      <c r="N37" s="152"/>
      <c r="O37" s="67"/>
      <c r="P37" s="67"/>
      <c r="Q37" s="67"/>
      <c r="R37" s="67"/>
      <c r="S37" s="67"/>
      <c r="T37" s="66">
        <f t="shared" si="32"/>
        <v>0</v>
      </c>
      <c r="U37" s="375"/>
      <c r="V37" s="375"/>
      <c r="W37" s="123"/>
      <c r="X37" s="123"/>
      <c r="Y37" s="123"/>
      <c r="Z37" s="123"/>
      <c r="AE37" s="67">
        <f>1934.847+1.309</f>
        <v>1936.1559999999999</v>
      </c>
    </row>
    <row r="38" spans="1:31" s="64" customFormat="1" ht="27.75" customHeight="1">
      <c r="A38" s="77" t="s">
        <v>565</v>
      </c>
      <c r="B38" s="56" t="s">
        <v>276</v>
      </c>
      <c r="C38" s="150"/>
      <c r="D38" s="67">
        <f t="shared" si="31"/>
        <v>132</v>
      </c>
      <c r="E38" s="442">
        <v>132</v>
      </c>
      <c r="F38" s="67"/>
      <c r="G38" s="67"/>
      <c r="H38" s="67"/>
      <c r="I38" s="67"/>
      <c r="J38" s="388">
        <f t="shared" si="29"/>
        <v>132</v>
      </c>
      <c r="K38" s="388">
        <f t="shared" si="13"/>
        <v>0</v>
      </c>
      <c r="L38" s="67">
        <f t="shared" si="30"/>
        <v>132</v>
      </c>
      <c r="M38" s="68">
        <v>132</v>
      </c>
      <c r="N38" s="67"/>
      <c r="O38" s="67"/>
      <c r="P38" s="67"/>
      <c r="Q38" s="67"/>
      <c r="R38" s="67"/>
      <c r="S38" s="67"/>
      <c r="T38" s="66">
        <f t="shared" si="32"/>
        <v>0</v>
      </c>
      <c r="U38" s="375">
        <f t="shared" si="6"/>
        <v>100</v>
      </c>
      <c r="V38" s="375">
        <f t="shared" si="6"/>
        <v>100</v>
      </c>
      <c r="W38" s="123"/>
      <c r="X38" s="123"/>
      <c r="Y38" s="123"/>
      <c r="Z38" s="123"/>
      <c r="AE38" s="67"/>
    </row>
    <row r="39" spans="1:31" s="64" customFormat="1" ht="27.75" customHeight="1">
      <c r="A39" s="77" t="s">
        <v>566</v>
      </c>
      <c r="B39" s="56" t="s">
        <v>417</v>
      </c>
      <c r="C39" s="150"/>
      <c r="D39" s="67">
        <f t="shared" si="31"/>
        <v>695</v>
      </c>
      <c r="E39" s="442">
        <v>695</v>
      </c>
      <c r="F39" s="67"/>
      <c r="G39" s="67"/>
      <c r="H39" s="67"/>
      <c r="I39" s="67"/>
      <c r="J39" s="388">
        <f t="shared" si="29"/>
        <v>695</v>
      </c>
      <c r="K39" s="388">
        <f t="shared" si="13"/>
        <v>0</v>
      </c>
      <c r="L39" s="67">
        <f t="shared" si="30"/>
        <v>695</v>
      </c>
      <c r="M39" s="68">
        <v>695</v>
      </c>
      <c r="N39" s="67"/>
      <c r="O39" s="67"/>
      <c r="P39" s="67"/>
      <c r="Q39" s="67"/>
      <c r="R39" s="67"/>
      <c r="S39" s="67"/>
      <c r="T39" s="66">
        <f t="shared" si="32"/>
        <v>0</v>
      </c>
      <c r="U39" s="375">
        <f t="shared" si="6"/>
        <v>100</v>
      </c>
      <c r="V39" s="375">
        <f t="shared" si="6"/>
        <v>100</v>
      </c>
      <c r="W39" s="123"/>
      <c r="X39" s="123"/>
      <c r="Y39" s="123"/>
      <c r="Z39" s="123"/>
      <c r="AE39" s="67">
        <v>839.46799999999996</v>
      </c>
    </row>
    <row r="40" spans="1:31" s="64" customFormat="1" ht="27.75" customHeight="1">
      <c r="A40" s="77" t="s">
        <v>567</v>
      </c>
      <c r="B40" s="56" t="s">
        <v>410</v>
      </c>
      <c r="C40" s="150"/>
      <c r="D40" s="67">
        <f t="shared" si="31"/>
        <v>775</v>
      </c>
      <c r="E40" s="442">
        <v>775</v>
      </c>
      <c r="F40" s="67"/>
      <c r="G40" s="67"/>
      <c r="H40" s="67"/>
      <c r="I40" s="67"/>
      <c r="J40" s="388">
        <f t="shared" si="29"/>
        <v>771.39099999999996</v>
      </c>
      <c r="K40" s="388">
        <f t="shared" si="13"/>
        <v>0</v>
      </c>
      <c r="L40" s="67">
        <f t="shared" si="30"/>
        <v>771.39099999999996</v>
      </c>
      <c r="M40" s="68">
        <v>771.39099999999996</v>
      </c>
      <c r="N40" s="67"/>
      <c r="O40" s="67"/>
      <c r="P40" s="67"/>
      <c r="Q40" s="67"/>
      <c r="R40" s="67"/>
      <c r="S40" s="67"/>
      <c r="T40" s="66">
        <f t="shared" si="32"/>
        <v>3.6090000000000373</v>
      </c>
      <c r="U40" s="375">
        <f t="shared" si="6"/>
        <v>99.534322580645153</v>
      </c>
      <c r="V40" s="375">
        <f t="shared" si="6"/>
        <v>99.534322580645153</v>
      </c>
      <c r="W40" s="123"/>
      <c r="X40" s="123"/>
      <c r="Y40" s="123"/>
      <c r="Z40" s="123"/>
      <c r="AE40" s="67">
        <v>70.5</v>
      </c>
    </row>
    <row r="41" spans="1:31" s="64" customFormat="1" ht="27.75" customHeight="1">
      <c r="A41" s="77" t="s">
        <v>568</v>
      </c>
      <c r="B41" s="56" t="s">
        <v>408</v>
      </c>
      <c r="C41" s="150"/>
      <c r="D41" s="67">
        <f t="shared" si="31"/>
        <v>0</v>
      </c>
      <c r="E41" s="442"/>
      <c r="F41" s="67"/>
      <c r="G41" s="67"/>
      <c r="H41" s="67"/>
      <c r="I41" s="67"/>
      <c r="J41" s="388">
        <f t="shared" si="29"/>
        <v>0</v>
      </c>
      <c r="K41" s="388">
        <f t="shared" si="13"/>
        <v>0</v>
      </c>
      <c r="L41" s="67">
        <f t="shared" si="30"/>
        <v>0</v>
      </c>
      <c r="M41" s="68"/>
      <c r="N41" s="67"/>
      <c r="O41" s="67"/>
      <c r="P41" s="67"/>
      <c r="Q41" s="67"/>
      <c r="R41" s="67"/>
      <c r="S41" s="67"/>
      <c r="T41" s="66">
        <f t="shared" si="32"/>
        <v>0</v>
      </c>
      <c r="U41" s="375"/>
      <c r="V41" s="375"/>
      <c r="W41" s="123"/>
      <c r="X41" s="123"/>
      <c r="Y41" s="123"/>
      <c r="Z41" s="123"/>
      <c r="AE41" s="67">
        <v>21.015000000000001</v>
      </c>
    </row>
    <row r="42" spans="1:31" s="64" customFormat="1" ht="27.75" customHeight="1">
      <c r="A42" s="77" t="s">
        <v>569</v>
      </c>
      <c r="B42" s="56" t="s">
        <v>411</v>
      </c>
      <c r="C42" s="150"/>
      <c r="D42" s="67">
        <f t="shared" si="31"/>
        <v>0</v>
      </c>
      <c r="E42" s="442"/>
      <c r="F42" s="67"/>
      <c r="G42" s="67"/>
      <c r="H42" s="67"/>
      <c r="I42" s="67"/>
      <c r="J42" s="388">
        <f t="shared" si="29"/>
        <v>0</v>
      </c>
      <c r="K42" s="388">
        <f t="shared" si="13"/>
        <v>0</v>
      </c>
      <c r="L42" s="67">
        <f t="shared" si="30"/>
        <v>0</v>
      </c>
      <c r="M42" s="68"/>
      <c r="N42" s="67"/>
      <c r="O42" s="67"/>
      <c r="P42" s="67"/>
      <c r="Q42" s="67"/>
      <c r="R42" s="67"/>
      <c r="S42" s="67"/>
      <c r="T42" s="66">
        <f t="shared" si="32"/>
        <v>0</v>
      </c>
      <c r="U42" s="375"/>
      <c r="V42" s="375"/>
      <c r="W42" s="123"/>
      <c r="X42" s="123"/>
      <c r="Y42" s="123"/>
      <c r="Z42" s="123"/>
      <c r="AE42" s="67">
        <v>14.321999999999999</v>
      </c>
    </row>
    <row r="43" spans="1:31" s="64" customFormat="1" ht="27.75" customHeight="1">
      <c r="A43" s="77" t="s">
        <v>570</v>
      </c>
      <c r="B43" s="56" t="s">
        <v>424</v>
      </c>
      <c r="C43" s="150"/>
      <c r="D43" s="67">
        <f t="shared" si="31"/>
        <v>1549.5</v>
      </c>
      <c r="E43" s="442">
        <v>1549.5</v>
      </c>
      <c r="F43" s="67"/>
      <c r="G43" s="67"/>
      <c r="H43" s="67"/>
      <c r="I43" s="67"/>
      <c r="J43" s="388">
        <f t="shared" si="29"/>
        <v>1545.799</v>
      </c>
      <c r="K43" s="388">
        <f t="shared" si="13"/>
        <v>0</v>
      </c>
      <c r="L43" s="67">
        <f t="shared" si="30"/>
        <v>1545.799</v>
      </c>
      <c r="M43" s="68">
        <v>1545.799</v>
      </c>
      <c r="N43" s="67"/>
      <c r="O43" s="67"/>
      <c r="P43" s="67"/>
      <c r="Q43" s="67"/>
      <c r="R43" s="67"/>
      <c r="S43" s="67"/>
      <c r="T43" s="66">
        <f>E43-M43-0.001</f>
        <v>3.7000000000000219</v>
      </c>
      <c r="U43" s="375">
        <f t="shared" si="6"/>
        <v>99.761148757663761</v>
      </c>
      <c r="V43" s="375">
        <f t="shared" si="6"/>
        <v>99.761148757663761</v>
      </c>
      <c r="W43" s="123"/>
      <c r="X43" s="123"/>
      <c r="Y43" s="123"/>
      <c r="Z43" s="123"/>
      <c r="AE43" s="67">
        <v>99.697000000000003</v>
      </c>
    </row>
    <row r="44" spans="1:31" s="64" customFormat="1" ht="27.75" customHeight="1">
      <c r="A44" s="77" t="s">
        <v>571</v>
      </c>
      <c r="B44" s="56" t="s">
        <v>409</v>
      </c>
      <c r="C44" s="150"/>
      <c r="D44" s="67">
        <f t="shared" si="31"/>
        <v>645</v>
      </c>
      <c r="E44" s="442">
        <v>645</v>
      </c>
      <c r="F44" s="67"/>
      <c r="G44" s="67"/>
      <c r="H44" s="67"/>
      <c r="I44" s="67"/>
      <c r="J44" s="388">
        <f t="shared" si="29"/>
        <v>645</v>
      </c>
      <c r="K44" s="388">
        <f t="shared" si="13"/>
        <v>0</v>
      </c>
      <c r="L44" s="67">
        <f t="shared" si="30"/>
        <v>645</v>
      </c>
      <c r="M44" s="68">
        <v>645</v>
      </c>
      <c r="N44" s="67"/>
      <c r="O44" s="67"/>
      <c r="P44" s="67"/>
      <c r="Q44" s="67"/>
      <c r="R44" s="67"/>
      <c r="S44" s="67"/>
      <c r="T44" s="66">
        <f t="shared" si="32"/>
        <v>0</v>
      </c>
      <c r="U44" s="375">
        <f t="shared" si="6"/>
        <v>100</v>
      </c>
      <c r="V44" s="375">
        <f t="shared" si="6"/>
        <v>100</v>
      </c>
      <c r="W44" s="123"/>
      <c r="X44" s="123"/>
      <c r="Y44" s="123"/>
      <c r="Z44" s="123"/>
      <c r="AE44" s="67">
        <v>2.8330000000000002</v>
      </c>
    </row>
    <row r="45" spans="1:31" s="64" customFormat="1" ht="27.75" customHeight="1">
      <c r="A45" s="77" t="s">
        <v>572</v>
      </c>
      <c r="B45" s="56" t="s">
        <v>415</v>
      </c>
      <c r="C45" s="150"/>
      <c r="D45" s="67">
        <f t="shared" si="31"/>
        <v>544</v>
      </c>
      <c r="E45" s="442">
        <v>544</v>
      </c>
      <c r="F45" s="67"/>
      <c r="G45" s="67"/>
      <c r="H45" s="67"/>
      <c r="I45" s="67"/>
      <c r="J45" s="388">
        <f t="shared" si="29"/>
        <v>531.84900000000005</v>
      </c>
      <c r="K45" s="388">
        <f t="shared" si="13"/>
        <v>0</v>
      </c>
      <c r="L45" s="67">
        <f t="shared" si="30"/>
        <v>531.84900000000005</v>
      </c>
      <c r="M45" s="68">
        <v>531.84900000000005</v>
      </c>
      <c r="N45" s="67"/>
      <c r="O45" s="67"/>
      <c r="P45" s="67"/>
      <c r="Q45" s="67"/>
      <c r="R45" s="67"/>
      <c r="S45" s="67"/>
      <c r="T45" s="66">
        <f t="shared" si="32"/>
        <v>12.150999999999954</v>
      </c>
      <c r="U45" s="375">
        <f t="shared" si="6"/>
        <v>97.766360294117661</v>
      </c>
      <c r="V45" s="375">
        <f t="shared" si="6"/>
        <v>97.766360294117661</v>
      </c>
      <c r="W45" s="123"/>
      <c r="X45" s="123"/>
      <c r="Y45" s="123"/>
      <c r="Z45" s="123"/>
      <c r="AE45" s="67">
        <v>5.4160000000000004</v>
      </c>
    </row>
    <row r="46" spans="1:31" s="64" customFormat="1" ht="27.75" customHeight="1">
      <c r="A46" s="77" t="s">
        <v>573</v>
      </c>
      <c r="B46" s="375" t="s">
        <v>412</v>
      </c>
      <c r="C46" s="150"/>
      <c r="D46" s="67">
        <f t="shared" si="31"/>
        <v>305</v>
      </c>
      <c r="E46" s="443">
        <v>305</v>
      </c>
      <c r="F46" s="67"/>
      <c r="G46" s="67"/>
      <c r="H46" s="67"/>
      <c r="I46" s="67"/>
      <c r="J46" s="388">
        <f t="shared" si="29"/>
        <v>305</v>
      </c>
      <c r="K46" s="388">
        <f t="shared" si="13"/>
        <v>0</v>
      </c>
      <c r="L46" s="67">
        <f t="shared" si="30"/>
        <v>305</v>
      </c>
      <c r="M46" s="375">
        <v>305</v>
      </c>
      <c r="N46" s="67"/>
      <c r="O46" s="67"/>
      <c r="P46" s="67"/>
      <c r="Q46" s="67"/>
      <c r="R46" s="67"/>
      <c r="S46" s="67"/>
      <c r="T46" s="66">
        <f t="shared" si="32"/>
        <v>0</v>
      </c>
      <c r="U46" s="375">
        <f t="shared" si="6"/>
        <v>100</v>
      </c>
      <c r="V46" s="375">
        <f t="shared" si="6"/>
        <v>100</v>
      </c>
      <c r="W46" s="123"/>
      <c r="X46" s="123"/>
      <c r="Y46" s="123"/>
      <c r="Z46" s="123"/>
      <c r="AE46" s="67">
        <v>89</v>
      </c>
    </row>
    <row r="47" spans="1:31" s="64" customFormat="1" ht="27.75" customHeight="1">
      <c r="A47" s="77" t="s">
        <v>574</v>
      </c>
      <c r="B47" s="56" t="s">
        <v>425</v>
      </c>
      <c r="C47" s="150"/>
      <c r="D47" s="67">
        <f t="shared" si="31"/>
        <v>568</v>
      </c>
      <c r="E47" s="66">
        <v>568</v>
      </c>
      <c r="F47" s="67"/>
      <c r="G47" s="67"/>
      <c r="H47" s="67"/>
      <c r="I47" s="67"/>
      <c r="J47" s="388">
        <f t="shared" si="29"/>
        <v>568</v>
      </c>
      <c r="K47" s="388">
        <f t="shared" si="13"/>
        <v>0</v>
      </c>
      <c r="L47" s="67">
        <f t="shared" si="30"/>
        <v>568</v>
      </c>
      <c r="M47" s="68">
        <v>568</v>
      </c>
      <c r="N47" s="67"/>
      <c r="O47" s="67"/>
      <c r="P47" s="67"/>
      <c r="Q47" s="67"/>
      <c r="R47" s="67"/>
      <c r="S47" s="67"/>
      <c r="T47" s="66">
        <f t="shared" si="32"/>
        <v>0</v>
      </c>
      <c r="U47" s="375">
        <f t="shared" si="6"/>
        <v>100</v>
      </c>
      <c r="V47" s="375">
        <f t="shared" si="6"/>
        <v>100</v>
      </c>
      <c r="W47" s="123"/>
      <c r="X47" s="123"/>
      <c r="Y47" s="123"/>
      <c r="Z47" s="123"/>
      <c r="AE47" s="67">
        <v>52.33</v>
      </c>
    </row>
    <row r="48" spans="1:31" s="153" customFormat="1" ht="27.75" customHeight="1">
      <c r="A48" s="147">
        <v>6</v>
      </c>
      <c r="B48" s="80" t="s">
        <v>423</v>
      </c>
      <c r="C48" s="80"/>
      <c r="D48" s="80">
        <f>SUM(D49:D54)</f>
        <v>6468.48</v>
      </c>
      <c r="E48" s="80">
        <f t="shared" ref="E48:T48" si="33">SUM(E49:E54)</f>
        <v>6468.48</v>
      </c>
      <c r="F48" s="80">
        <f t="shared" si="33"/>
        <v>0</v>
      </c>
      <c r="G48" s="80">
        <f t="shared" si="33"/>
        <v>0</v>
      </c>
      <c r="H48" s="80">
        <f t="shared" si="33"/>
        <v>0</v>
      </c>
      <c r="I48" s="80">
        <f t="shared" si="33"/>
        <v>0</v>
      </c>
      <c r="J48" s="80">
        <f t="shared" si="33"/>
        <v>4769.375</v>
      </c>
      <c r="K48" s="80">
        <f t="shared" si="33"/>
        <v>0</v>
      </c>
      <c r="L48" s="80">
        <f t="shared" si="33"/>
        <v>6446.4570000000003</v>
      </c>
      <c r="M48" s="80">
        <f t="shared" si="33"/>
        <v>6446.4570000000003</v>
      </c>
      <c r="N48" s="80">
        <f t="shared" si="33"/>
        <v>0</v>
      </c>
      <c r="O48" s="80">
        <f t="shared" si="33"/>
        <v>0</v>
      </c>
      <c r="P48" s="80">
        <f t="shared" si="33"/>
        <v>0</v>
      </c>
      <c r="Q48" s="80">
        <f t="shared" si="33"/>
        <v>0</v>
      </c>
      <c r="R48" s="80">
        <f t="shared" si="33"/>
        <v>0</v>
      </c>
      <c r="S48" s="80">
        <f t="shared" si="33"/>
        <v>0</v>
      </c>
      <c r="T48" s="80">
        <f t="shared" si="33"/>
        <v>6.5320000000000391</v>
      </c>
      <c r="U48" s="123">
        <f t="shared" si="6"/>
        <v>99.659533615316136</v>
      </c>
      <c r="V48" s="123">
        <f t="shared" si="6"/>
        <v>99.659533615316136</v>
      </c>
      <c r="W48" s="123"/>
      <c r="X48" s="123"/>
      <c r="Y48" s="123"/>
      <c r="Z48" s="123"/>
      <c r="AE48" s="80">
        <f>SUM(AE49:AE51)</f>
        <v>2747.096</v>
      </c>
    </row>
    <row r="49" spans="1:31" s="64" customFormat="1" ht="27.75" customHeight="1">
      <c r="A49" s="77" t="s">
        <v>575</v>
      </c>
      <c r="B49" s="56" t="s">
        <v>416</v>
      </c>
      <c r="C49" s="150"/>
      <c r="D49" s="67">
        <f>SUM(E49:G49)</f>
        <v>3668.48</v>
      </c>
      <c r="E49" s="66">
        <v>3668.48</v>
      </c>
      <c r="F49" s="67"/>
      <c r="G49" s="67"/>
      <c r="H49" s="151"/>
      <c r="I49" s="67"/>
      <c r="J49" s="388">
        <f t="shared" ref="J49:J51" si="34">SUM(M49:Q49)</f>
        <v>3653.18</v>
      </c>
      <c r="K49" s="388">
        <f t="shared" si="13"/>
        <v>0</v>
      </c>
      <c r="L49" s="67">
        <f t="shared" ref="L49:L54" si="35">SUM(M49:Q49)</f>
        <v>3653.18</v>
      </c>
      <c r="M49" s="68">
        <v>3653.18</v>
      </c>
      <c r="N49" s="67"/>
      <c r="O49" s="67"/>
      <c r="P49" s="67"/>
      <c r="Q49" s="67"/>
      <c r="R49" s="67"/>
      <c r="S49" s="67"/>
      <c r="T49" s="66"/>
      <c r="U49" s="375">
        <f t="shared" si="6"/>
        <v>99.582933531053726</v>
      </c>
      <c r="V49" s="375">
        <f t="shared" si="6"/>
        <v>99.582933531053726</v>
      </c>
      <c r="W49" s="123"/>
      <c r="X49" s="123"/>
      <c r="Y49" s="123"/>
      <c r="Z49" s="123"/>
      <c r="AB49" s="64">
        <f>'[2]62-H-N'!$M$24/1000000</f>
        <v>3046.1120000000001</v>
      </c>
      <c r="AE49" s="67">
        <v>1447.096</v>
      </c>
    </row>
    <row r="50" spans="1:31" s="64" customFormat="1" ht="27.75" customHeight="1">
      <c r="A50" s="77" t="s">
        <v>576</v>
      </c>
      <c r="B50" s="56" t="s">
        <v>415</v>
      </c>
      <c r="C50" s="150"/>
      <c r="D50" s="67">
        <f t="shared" ref="D50:D54" si="36">SUM(E50:G50)</f>
        <v>595</v>
      </c>
      <c r="E50" s="67">
        <v>595</v>
      </c>
      <c r="F50" s="67"/>
      <c r="G50" s="67"/>
      <c r="H50" s="151"/>
      <c r="I50" s="67"/>
      <c r="J50" s="388">
        <f t="shared" si="34"/>
        <v>592.88099999999997</v>
      </c>
      <c r="K50" s="388">
        <f t="shared" si="13"/>
        <v>0</v>
      </c>
      <c r="L50" s="67">
        <f t="shared" si="35"/>
        <v>592.88099999999997</v>
      </c>
      <c r="M50" s="68">
        <v>592.88099999999997</v>
      </c>
      <c r="N50" s="67"/>
      <c r="O50" s="67"/>
      <c r="P50" s="67"/>
      <c r="Q50" s="67"/>
      <c r="R50" s="67"/>
      <c r="S50" s="67"/>
      <c r="T50" s="66">
        <f t="shared" ref="T50:T53" si="37">E50-M50</f>
        <v>2.1190000000000282</v>
      </c>
      <c r="U50" s="375">
        <f t="shared" si="6"/>
        <v>99.643865546218478</v>
      </c>
      <c r="V50" s="375">
        <f t="shared" si="6"/>
        <v>99.643865546218478</v>
      </c>
      <c r="W50" s="123"/>
      <c r="X50" s="123"/>
      <c r="Y50" s="123"/>
      <c r="Z50" s="123"/>
      <c r="AB50" s="154">
        <f>AB49-M48</f>
        <v>-3400.3450000000003</v>
      </c>
      <c r="AE50" s="67">
        <v>300</v>
      </c>
    </row>
    <row r="51" spans="1:31" s="64" customFormat="1" ht="27.75" customHeight="1">
      <c r="A51" s="77" t="s">
        <v>577</v>
      </c>
      <c r="B51" s="56" t="s">
        <v>425</v>
      </c>
      <c r="C51" s="150"/>
      <c r="D51" s="67">
        <f t="shared" si="36"/>
        <v>526</v>
      </c>
      <c r="E51" s="67">
        <v>526</v>
      </c>
      <c r="F51" s="67"/>
      <c r="G51" s="67"/>
      <c r="H51" s="151"/>
      <c r="I51" s="67"/>
      <c r="J51" s="388">
        <f t="shared" si="34"/>
        <v>523.31399999999996</v>
      </c>
      <c r="K51" s="388">
        <f t="shared" si="13"/>
        <v>0</v>
      </c>
      <c r="L51" s="67">
        <f t="shared" si="35"/>
        <v>523.31399999999996</v>
      </c>
      <c r="M51" s="68">
        <v>523.31399999999996</v>
      </c>
      <c r="N51" s="67"/>
      <c r="O51" s="67"/>
      <c r="P51" s="67"/>
      <c r="Q51" s="67"/>
      <c r="R51" s="67"/>
      <c r="S51" s="67"/>
      <c r="T51" s="66">
        <f t="shared" si="37"/>
        <v>2.6860000000000355</v>
      </c>
      <c r="U51" s="375">
        <f t="shared" si="6"/>
        <v>99.489353612167292</v>
      </c>
      <c r="V51" s="375">
        <f t="shared" si="6"/>
        <v>99.489353612167292</v>
      </c>
      <c r="W51" s="123"/>
      <c r="X51" s="123"/>
      <c r="Y51" s="123"/>
      <c r="Z51" s="123"/>
      <c r="AE51" s="67">
        <v>1000</v>
      </c>
    </row>
    <row r="52" spans="1:31" s="64" customFormat="1" ht="27.75" customHeight="1">
      <c r="A52" s="77" t="s">
        <v>578</v>
      </c>
      <c r="B52" s="56" t="s">
        <v>579</v>
      </c>
      <c r="C52" s="150"/>
      <c r="D52" s="67">
        <f t="shared" si="36"/>
        <v>365</v>
      </c>
      <c r="E52" s="67">
        <v>365</v>
      </c>
      <c r="F52" s="67"/>
      <c r="G52" s="67"/>
      <c r="H52" s="151"/>
      <c r="I52" s="67"/>
      <c r="J52" s="388"/>
      <c r="K52" s="388"/>
      <c r="L52" s="67">
        <f t="shared" si="35"/>
        <v>363.27300000000002</v>
      </c>
      <c r="M52" s="68">
        <v>363.27300000000002</v>
      </c>
      <c r="N52" s="67"/>
      <c r="O52" s="67"/>
      <c r="P52" s="67"/>
      <c r="Q52" s="67"/>
      <c r="R52" s="67"/>
      <c r="S52" s="67"/>
      <c r="T52" s="66">
        <f t="shared" si="37"/>
        <v>1.7269999999999754</v>
      </c>
      <c r="U52" s="375">
        <f t="shared" si="6"/>
        <v>99.526849315068503</v>
      </c>
      <c r="V52" s="375">
        <f t="shared" si="6"/>
        <v>99.526849315068503</v>
      </c>
      <c r="W52" s="123"/>
      <c r="X52" s="123"/>
      <c r="Y52" s="123"/>
      <c r="Z52" s="123"/>
      <c r="AE52" s="67"/>
    </row>
    <row r="53" spans="1:31" s="64" customFormat="1" ht="27.75" customHeight="1">
      <c r="A53" s="77" t="s">
        <v>580</v>
      </c>
      <c r="B53" s="56" t="s">
        <v>409</v>
      </c>
      <c r="C53" s="150"/>
      <c r="D53" s="67">
        <f t="shared" si="36"/>
        <v>424</v>
      </c>
      <c r="E53" s="67">
        <v>424</v>
      </c>
      <c r="F53" s="67"/>
      <c r="G53" s="67"/>
      <c r="H53" s="151"/>
      <c r="I53" s="67"/>
      <c r="J53" s="388"/>
      <c r="K53" s="388"/>
      <c r="L53" s="67">
        <f t="shared" si="35"/>
        <v>424</v>
      </c>
      <c r="M53" s="68">
        <v>424</v>
      </c>
      <c r="N53" s="67"/>
      <c r="O53" s="67"/>
      <c r="P53" s="67"/>
      <c r="Q53" s="67"/>
      <c r="R53" s="67"/>
      <c r="S53" s="67"/>
      <c r="T53" s="66">
        <f t="shared" si="37"/>
        <v>0</v>
      </c>
      <c r="U53" s="375">
        <f t="shared" si="6"/>
        <v>100</v>
      </c>
      <c r="V53" s="375">
        <f t="shared" si="6"/>
        <v>100</v>
      </c>
      <c r="W53" s="123"/>
      <c r="X53" s="123"/>
      <c r="Y53" s="123"/>
      <c r="Z53" s="123"/>
      <c r="AE53" s="67"/>
    </row>
    <row r="54" spans="1:31" s="64" customFormat="1" ht="27.75" customHeight="1">
      <c r="A54" s="77" t="s">
        <v>581</v>
      </c>
      <c r="B54" s="56" t="s">
        <v>582</v>
      </c>
      <c r="C54" s="150"/>
      <c r="D54" s="67">
        <f t="shared" si="36"/>
        <v>890</v>
      </c>
      <c r="E54" s="67">
        <v>890</v>
      </c>
      <c r="F54" s="67"/>
      <c r="G54" s="67"/>
      <c r="H54" s="151"/>
      <c r="I54" s="67"/>
      <c r="J54" s="388"/>
      <c r="K54" s="388"/>
      <c r="L54" s="67">
        <f t="shared" si="35"/>
        <v>889.80899999999997</v>
      </c>
      <c r="M54" s="68">
        <v>889.80899999999997</v>
      </c>
      <c r="N54" s="67"/>
      <c r="O54" s="67"/>
      <c r="P54" s="67"/>
      <c r="Q54" s="67"/>
      <c r="R54" s="67"/>
      <c r="S54" s="67"/>
      <c r="T54" s="66"/>
      <c r="U54" s="375">
        <f t="shared" si="6"/>
        <v>99.978539325842704</v>
      </c>
      <c r="V54" s="375">
        <f t="shared" si="6"/>
        <v>99.978539325842704</v>
      </c>
      <c r="W54" s="123"/>
      <c r="X54" s="123"/>
      <c r="Y54" s="123"/>
      <c r="Z54" s="123"/>
      <c r="AE54" s="67"/>
    </row>
    <row r="55" spans="1:31" s="153" customFormat="1" ht="27.75" customHeight="1">
      <c r="A55" s="147">
        <v>7</v>
      </c>
      <c r="B55" s="80" t="s">
        <v>145</v>
      </c>
      <c r="C55" s="148"/>
      <c r="D55" s="80">
        <f>D56</f>
        <v>0</v>
      </c>
      <c r="E55" s="80">
        <f t="shared" ref="E55:T55" si="38">E56</f>
        <v>0</v>
      </c>
      <c r="F55" s="80">
        <f t="shared" si="38"/>
        <v>0</v>
      </c>
      <c r="G55" s="80">
        <f t="shared" si="38"/>
        <v>0</v>
      </c>
      <c r="H55" s="80">
        <f t="shared" si="38"/>
        <v>0</v>
      </c>
      <c r="I55" s="80">
        <f t="shared" si="38"/>
        <v>0</v>
      </c>
      <c r="J55" s="388">
        <f t="shared" si="12"/>
        <v>0</v>
      </c>
      <c r="K55" s="388">
        <f t="shared" si="13"/>
        <v>0</v>
      </c>
      <c r="L55" s="80">
        <f t="shared" si="38"/>
        <v>0</v>
      </c>
      <c r="M55" s="80">
        <f t="shared" si="38"/>
        <v>0</v>
      </c>
      <c r="N55" s="80">
        <f t="shared" si="38"/>
        <v>0</v>
      </c>
      <c r="O55" s="80">
        <f t="shared" si="38"/>
        <v>0</v>
      </c>
      <c r="P55" s="80">
        <f t="shared" si="38"/>
        <v>0</v>
      </c>
      <c r="Q55" s="80">
        <f t="shared" si="38"/>
        <v>0</v>
      </c>
      <c r="R55" s="80">
        <f t="shared" si="38"/>
        <v>0</v>
      </c>
      <c r="S55" s="80">
        <f t="shared" si="38"/>
        <v>0</v>
      </c>
      <c r="T55" s="80">
        <f t="shared" si="38"/>
        <v>0</v>
      </c>
      <c r="U55" s="375"/>
      <c r="V55" s="375"/>
      <c r="W55" s="123"/>
      <c r="X55" s="123"/>
      <c r="Y55" s="123"/>
      <c r="Z55" s="123"/>
      <c r="AE55" s="80">
        <f t="shared" ref="AE55" si="39">AE56</f>
        <v>153.905</v>
      </c>
    </row>
    <row r="56" spans="1:31" s="64" customFormat="1" ht="27.75" customHeight="1">
      <c r="A56" s="149" t="s">
        <v>583</v>
      </c>
      <c r="B56" s="67" t="s">
        <v>416</v>
      </c>
      <c r="C56" s="150"/>
      <c r="D56" s="67">
        <f>SUM(E56:G56)</f>
        <v>0</v>
      </c>
      <c r="E56" s="67"/>
      <c r="F56" s="67"/>
      <c r="G56" s="67"/>
      <c r="H56" s="151"/>
      <c r="I56" s="67"/>
      <c r="J56" s="388">
        <f t="shared" si="12"/>
        <v>0</v>
      </c>
      <c r="K56" s="388">
        <f t="shared" si="13"/>
        <v>0</v>
      </c>
      <c r="L56" s="67">
        <f>SUM(M56:Q56)</f>
        <v>0</v>
      </c>
      <c r="M56" s="68"/>
      <c r="N56" s="67"/>
      <c r="O56" s="67"/>
      <c r="P56" s="67"/>
      <c r="Q56" s="67"/>
      <c r="R56" s="67"/>
      <c r="S56" s="67"/>
      <c r="T56" s="66">
        <f t="shared" ref="T56" si="40">F56-N56</f>
        <v>0</v>
      </c>
      <c r="U56" s="123"/>
      <c r="V56" s="375"/>
      <c r="W56" s="123"/>
      <c r="X56" s="123"/>
      <c r="Y56" s="123"/>
      <c r="Z56" s="123"/>
      <c r="AE56" s="67">
        <v>153.905</v>
      </c>
    </row>
    <row r="57" spans="1:31" s="153" customFormat="1" ht="27.75" customHeight="1">
      <c r="A57" s="76">
        <v>8</v>
      </c>
      <c r="B57" s="54" t="s">
        <v>584</v>
      </c>
      <c r="C57" s="148" t="s">
        <v>396</v>
      </c>
      <c r="D57" s="80">
        <f>SUM(E57:G57)</f>
        <v>400</v>
      </c>
      <c r="E57" s="79">
        <v>400</v>
      </c>
      <c r="F57" s="80"/>
      <c r="G57" s="80"/>
      <c r="H57" s="155"/>
      <c r="I57" s="80"/>
      <c r="J57" s="388">
        <f t="shared" ref="J57:J58" si="41">SUM(M57:Q57)</f>
        <v>0</v>
      </c>
      <c r="K57" s="388">
        <f t="shared" si="13"/>
        <v>0</v>
      </c>
      <c r="L57" s="80"/>
      <c r="M57" s="80"/>
      <c r="N57" s="80"/>
      <c r="O57" s="80"/>
      <c r="P57" s="80"/>
      <c r="Q57" s="80"/>
      <c r="R57" s="80"/>
      <c r="S57" s="80"/>
      <c r="T57" s="334">
        <f t="shared" ref="T57" si="42">E57-M57</f>
        <v>400</v>
      </c>
      <c r="U57" s="123"/>
      <c r="V57" s="375">
        <f t="shared" si="6"/>
        <v>0</v>
      </c>
      <c r="W57" s="123"/>
      <c r="X57" s="123"/>
      <c r="Y57" s="123"/>
      <c r="Z57" s="123"/>
      <c r="AE57" s="80"/>
    </row>
    <row r="58" spans="1:31" s="153" customFormat="1" ht="27.75" customHeight="1">
      <c r="A58" s="76">
        <v>9</v>
      </c>
      <c r="B58" s="54" t="s">
        <v>585</v>
      </c>
      <c r="C58" s="148" t="s">
        <v>396</v>
      </c>
      <c r="D58" s="80"/>
      <c r="E58" s="80"/>
      <c r="F58" s="80"/>
      <c r="G58" s="80"/>
      <c r="H58" s="155"/>
      <c r="I58" s="80"/>
      <c r="J58" s="388">
        <f t="shared" si="41"/>
        <v>0</v>
      </c>
      <c r="K58" s="388">
        <f t="shared" si="13"/>
        <v>0</v>
      </c>
      <c r="L58" s="80"/>
      <c r="M58" s="80"/>
      <c r="N58" s="80"/>
      <c r="O58" s="80"/>
      <c r="P58" s="80"/>
      <c r="Q58" s="80"/>
      <c r="R58" s="80"/>
      <c r="S58" s="80"/>
      <c r="T58" s="334">
        <v>33.658999999999999</v>
      </c>
      <c r="U58" s="123"/>
      <c r="V58" s="375"/>
      <c r="W58" s="123"/>
      <c r="X58" s="123"/>
      <c r="Y58" s="123"/>
      <c r="Z58" s="123"/>
      <c r="AE58" s="80"/>
    </row>
    <row r="59" spans="1:31" s="153" customFormat="1" ht="27.75" customHeight="1">
      <c r="A59" s="76">
        <v>10</v>
      </c>
      <c r="B59" s="54" t="s">
        <v>586</v>
      </c>
      <c r="C59" s="148" t="s">
        <v>396</v>
      </c>
      <c r="D59" s="67">
        <f t="shared" ref="D59:S59" si="43">SUM(D60:D62)</f>
        <v>7492.2165539999996</v>
      </c>
      <c r="E59" s="67">
        <f t="shared" si="43"/>
        <v>7492.2165539999996</v>
      </c>
      <c r="F59" s="67">
        <f t="shared" si="43"/>
        <v>0</v>
      </c>
      <c r="G59" s="67">
        <f t="shared" si="43"/>
        <v>0</v>
      </c>
      <c r="H59" s="67">
        <f t="shared" si="43"/>
        <v>0</v>
      </c>
      <c r="I59" s="67">
        <f t="shared" si="43"/>
        <v>0</v>
      </c>
      <c r="J59" s="67">
        <f t="shared" si="43"/>
        <v>0</v>
      </c>
      <c r="K59" s="67">
        <f t="shared" si="43"/>
        <v>0</v>
      </c>
      <c r="L59" s="67">
        <f t="shared" si="43"/>
        <v>0</v>
      </c>
      <c r="M59" s="67">
        <f t="shared" si="43"/>
        <v>0</v>
      </c>
      <c r="N59" s="67">
        <f t="shared" si="43"/>
        <v>0</v>
      </c>
      <c r="O59" s="67">
        <f t="shared" si="43"/>
        <v>0</v>
      </c>
      <c r="P59" s="67">
        <f t="shared" si="43"/>
        <v>0</v>
      </c>
      <c r="Q59" s="67">
        <f t="shared" si="43"/>
        <v>0</v>
      </c>
      <c r="R59" s="67">
        <f t="shared" si="43"/>
        <v>0</v>
      </c>
      <c r="S59" s="67">
        <f t="shared" si="43"/>
        <v>0</v>
      </c>
      <c r="T59" s="67">
        <f>SUM(T60:T62)</f>
        <v>7493.5275539999993</v>
      </c>
      <c r="U59" s="67">
        <f t="shared" ref="U59:Y59" si="44">SUM(U60:U61)</f>
        <v>0</v>
      </c>
      <c r="V59" s="67">
        <f t="shared" si="44"/>
        <v>0</v>
      </c>
      <c r="W59" s="67">
        <f t="shared" si="44"/>
        <v>0</v>
      </c>
      <c r="X59" s="67">
        <f t="shared" si="44"/>
        <v>0</v>
      </c>
      <c r="Y59" s="67">
        <f t="shared" si="44"/>
        <v>0</v>
      </c>
      <c r="Z59" s="123"/>
      <c r="AE59" s="80"/>
    </row>
    <row r="60" spans="1:31" s="64" customFormat="1" ht="18.75" customHeight="1">
      <c r="A60" s="77" t="s">
        <v>587</v>
      </c>
      <c r="B60" s="56" t="s">
        <v>588</v>
      </c>
      <c r="C60" s="150"/>
      <c r="D60" s="67">
        <f t="shared" ref="D60:D63" si="45">SUM(E60:G60)</f>
        <v>7462.3695539999999</v>
      </c>
      <c r="E60" s="67">
        <v>7462.3695539999999</v>
      </c>
      <c r="F60" s="67"/>
      <c r="G60" s="67"/>
      <c r="H60" s="151"/>
      <c r="I60" s="67"/>
      <c r="J60" s="380"/>
      <c r="K60" s="380"/>
      <c r="L60" s="67"/>
      <c r="M60" s="67"/>
      <c r="N60" s="67"/>
      <c r="O60" s="67"/>
      <c r="P60" s="67"/>
      <c r="Q60" s="67"/>
      <c r="R60" s="67"/>
      <c r="S60" s="67"/>
      <c r="T60" s="334">
        <f t="shared" ref="T60:T63" si="46">E60-M60</f>
        <v>7462.3695539999999</v>
      </c>
      <c r="U60" s="375"/>
      <c r="V60" s="375"/>
      <c r="W60" s="375"/>
      <c r="X60" s="375"/>
      <c r="Y60" s="375"/>
      <c r="Z60" s="375"/>
      <c r="AE60" s="444"/>
    </row>
    <row r="61" spans="1:31" s="64" customFormat="1" ht="18.75" customHeight="1">
      <c r="A61" s="77" t="s">
        <v>589</v>
      </c>
      <c r="B61" s="56" t="s">
        <v>590</v>
      </c>
      <c r="C61" s="150"/>
      <c r="D61" s="67">
        <f t="shared" si="45"/>
        <v>29.847000000000001</v>
      </c>
      <c r="E61" s="334">
        <v>29.847000000000001</v>
      </c>
      <c r="F61" s="67"/>
      <c r="G61" s="67"/>
      <c r="H61" s="151"/>
      <c r="I61" s="67"/>
      <c r="J61" s="380"/>
      <c r="K61" s="380"/>
      <c r="L61" s="67"/>
      <c r="M61" s="67"/>
      <c r="N61" s="67"/>
      <c r="O61" s="67"/>
      <c r="P61" s="67"/>
      <c r="Q61" s="67"/>
      <c r="R61" s="67"/>
      <c r="S61" s="67"/>
      <c r="T61" s="334">
        <f t="shared" si="46"/>
        <v>29.847000000000001</v>
      </c>
      <c r="U61" s="375"/>
      <c r="V61" s="375"/>
      <c r="W61" s="375"/>
      <c r="X61" s="375"/>
      <c r="Y61" s="375"/>
      <c r="Z61" s="375"/>
      <c r="AE61" s="444"/>
    </row>
    <row r="62" spans="1:31" s="64" customFormat="1" ht="18.75" customHeight="1">
      <c r="A62" s="77" t="s">
        <v>591</v>
      </c>
      <c r="B62" s="56" t="s">
        <v>592</v>
      </c>
      <c r="C62" s="150"/>
      <c r="D62" s="67">
        <f t="shared" si="45"/>
        <v>0</v>
      </c>
      <c r="E62" s="334"/>
      <c r="F62" s="67"/>
      <c r="G62" s="67"/>
      <c r="H62" s="151"/>
      <c r="I62" s="67"/>
      <c r="J62" s="380"/>
      <c r="K62" s="380"/>
      <c r="L62" s="67"/>
      <c r="M62" s="67"/>
      <c r="N62" s="67"/>
      <c r="O62" s="67"/>
      <c r="P62" s="67"/>
      <c r="Q62" s="67"/>
      <c r="R62" s="67"/>
      <c r="S62" s="67"/>
      <c r="T62" s="334">
        <v>1.3109999999999999</v>
      </c>
      <c r="U62" s="375"/>
      <c r="V62" s="375"/>
      <c r="W62" s="375"/>
      <c r="X62" s="375"/>
      <c r="Y62" s="375"/>
      <c r="Z62" s="375"/>
      <c r="AE62" s="444"/>
    </row>
    <row r="63" spans="1:31" s="153" customFormat="1" ht="33" customHeight="1">
      <c r="A63" s="147">
        <v>11</v>
      </c>
      <c r="B63" s="80" t="s">
        <v>593</v>
      </c>
      <c r="C63" s="148" t="s">
        <v>396</v>
      </c>
      <c r="D63" s="80">
        <f t="shared" si="45"/>
        <v>7570.12</v>
      </c>
      <c r="E63" s="80">
        <v>7570.12</v>
      </c>
      <c r="F63" s="80"/>
      <c r="G63" s="80"/>
      <c r="H63" s="155"/>
      <c r="I63" s="80"/>
      <c r="J63" s="388"/>
      <c r="K63" s="388"/>
      <c r="L63" s="80"/>
      <c r="M63" s="80"/>
      <c r="N63" s="80"/>
      <c r="O63" s="80"/>
      <c r="P63" s="80"/>
      <c r="Q63" s="80"/>
      <c r="R63" s="80"/>
      <c r="S63" s="80"/>
      <c r="T63" s="334">
        <f t="shared" si="46"/>
        <v>7570.12</v>
      </c>
      <c r="U63" s="123"/>
      <c r="V63" s="123"/>
      <c r="W63" s="123"/>
      <c r="X63" s="123"/>
      <c r="Y63" s="123"/>
      <c r="Z63" s="123"/>
      <c r="AE63" s="445"/>
    </row>
    <row r="64" spans="1:31" ht="27.75" customHeight="1">
      <c r="A64" s="76" t="s">
        <v>268</v>
      </c>
      <c r="B64" s="54" t="s">
        <v>44</v>
      </c>
      <c r="C64" s="53"/>
      <c r="D64" s="79">
        <f>D65+D75+D79+D86+D98+D101+D103+D105+D112+D137+D140</f>
        <v>409649.53132288234</v>
      </c>
      <c r="E64" s="79">
        <f>E65+E75+E79+E86+E98+E101+E103+E105+E112+E137+E140</f>
        <v>0</v>
      </c>
      <c r="F64" s="79">
        <f>F65+F75+F79+F86+F98+F101+F103+F105+F112+F137+F140+F149</f>
        <v>254781.89523538924</v>
      </c>
      <c r="G64" s="79"/>
      <c r="H64" s="79"/>
      <c r="I64" s="79"/>
      <c r="J64" s="388">
        <f t="shared" si="3"/>
        <v>251588.592406996</v>
      </c>
      <c r="K64" s="388">
        <f t="shared" si="4"/>
        <v>249767.592406996</v>
      </c>
      <c r="L64" s="79">
        <f>L65+L75+L79+L86+L98+L101+L103+L105+L112+L137+L140</f>
        <v>1821</v>
      </c>
      <c r="M64" s="79">
        <f>M65+M75+M79+M86+M98+M101+M103+M105+M112+M137+M140</f>
        <v>0</v>
      </c>
      <c r="N64" s="79">
        <f>N65+N75+N79+N86+N98+N101+N103+N105+N112+N137+N140+N149</f>
        <v>251588.592406996</v>
      </c>
      <c r="O64" s="79">
        <f>O65+O75+O79+O86+O98+O101+O103+O105+O112+O137+O140</f>
        <v>0</v>
      </c>
      <c r="P64" s="79">
        <f>P65+P75+P79+P86+P98+P101+P103+P105+P112+P137+P140</f>
        <v>0</v>
      </c>
      <c r="Q64" s="79">
        <f>Q65+Q75+Q79+Q86+Q98+Q101+Q103+Q105+Q112+Q137+Q140</f>
        <v>0</v>
      </c>
      <c r="R64" s="79">
        <f>R65+R75+R79+R86+R98+R101+R103+R105+R112+R137+R140</f>
        <v>0</v>
      </c>
      <c r="S64" s="79">
        <f>S65+S75+S79+S86+S98+S101+S103+S105+S112+S137+S140</f>
        <v>0</v>
      </c>
      <c r="T64" s="79">
        <f>T65+T75+T79+T86+T98+T101+T103+T105+T112+T137+T140+T149</f>
        <v>2391.2449368999905</v>
      </c>
      <c r="U64" s="123">
        <f t="shared" si="6"/>
        <v>0.4445263232987085</v>
      </c>
      <c r="V64" s="123"/>
      <c r="W64" s="123">
        <f t="shared" si="8"/>
        <v>98.746652376754255</v>
      </c>
      <c r="X64" s="123"/>
      <c r="Y64" s="123"/>
      <c r="Z64" s="123"/>
    </row>
    <row r="65" spans="1:32" ht="27.75" customHeight="1">
      <c r="A65" s="76">
        <v>1</v>
      </c>
      <c r="B65" s="54" t="s">
        <v>273</v>
      </c>
      <c r="C65" s="53"/>
      <c r="D65" s="79">
        <f>SUM(D66:D73)</f>
        <v>359831.5875529864</v>
      </c>
      <c r="E65" s="79">
        <f>SUM(E66:E73)</f>
        <v>0</v>
      </c>
      <c r="F65" s="79">
        <f>F66+F72</f>
        <v>187618.4155654932</v>
      </c>
      <c r="G65" s="79">
        <f t="shared" ref="G65:AF65" si="47">G66+G72</f>
        <v>0</v>
      </c>
      <c r="H65" s="79">
        <f t="shared" si="47"/>
        <v>0</v>
      </c>
      <c r="I65" s="79">
        <f t="shared" si="47"/>
        <v>0</v>
      </c>
      <c r="J65" s="79">
        <f t="shared" si="47"/>
        <v>0</v>
      </c>
      <c r="K65" s="79">
        <f t="shared" si="47"/>
        <v>0</v>
      </c>
      <c r="L65" s="79">
        <f t="shared" si="47"/>
        <v>0</v>
      </c>
      <c r="M65" s="79">
        <f t="shared" si="47"/>
        <v>0</v>
      </c>
      <c r="N65" s="79">
        <f t="shared" si="47"/>
        <v>186812.94979059999</v>
      </c>
      <c r="O65" s="79">
        <f t="shared" si="47"/>
        <v>0</v>
      </c>
      <c r="P65" s="79">
        <f t="shared" si="47"/>
        <v>0</v>
      </c>
      <c r="Q65" s="79">
        <f t="shared" si="47"/>
        <v>0</v>
      </c>
      <c r="R65" s="79">
        <f t="shared" si="47"/>
        <v>0</v>
      </c>
      <c r="S65" s="79">
        <f t="shared" si="47"/>
        <v>0</v>
      </c>
      <c r="T65" s="79">
        <f t="shared" si="47"/>
        <v>49.179526399990358</v>
      </c>
      <c r="U65" s="79">
        <f t="shared" si="47"/>
        <v>0</v>
      </c>
      <c r="V65" s="79">
        <f t="shared" si="47"/>
        <v>0</v>
      </c>
      <c r="W65" s="79">
        <f t="shared" si="47"/>
        <v>99.60341734762946</v>
      </c>
      <c r="X65" s="79">
        <f t="shared" si="47"/>
        <v>0</v>
      </c>
      <c r="Y65" s="79">
        <f t="shared" si="47"/>
        <v>0</v>
      </c>
      <c r="Z65" s="79">
        <f t="shared" si="47"/>
        <v>0</v>
      </c>
      <c r="AA65" s="79">
        <f t="shared" si="47"/>
        <v>0</v>
      </c>
      <c r="AB65" s="79">
        <f t="shared" si="47"/>
        <v>0</v>
      </c>
      <c r="AC65" s="79">
        <f t="shared" si="47"/>
        <v>0</v>
      </c>
      <c r="AD65" s="79">
        <f t="shared" si="47"/>
        <v>0</v>
      </c>
      <c r="AE65" s="79">
        <f t="shared" si="47"/>
        <v>0</v>
      </c>
      <c r="AF65" s="79">
        <f t="shared" si="47"/>
        <v>0</v>
      </c>
    </row>
    <row r="66" spans="1:32" s="59" customFormat="1" ht="27.75" customHeight="1">
      <c r="A66" s="120" t="s">
        <v>243</v>
      </c>
      <c r="B66" s="66" t="s">
        <v>270</v>
      </c>
      <c r="C66" s="121"/>
      <c r="D66" s="66">
        <f>E66+F66</f>
        <v>187141.1149874932</v>
      </c>
      <c r="E66" s="66"/>
      <c r="F66" s="66">
        <f>F67+F68+F69+F70+F71</f>
        <v>187141.1149874932</v>
      </c>
      <c r="G66" s="66">
        <f t="shared" ref="G66:T66" si="48">G67+G68+G69+G70+G71</f>
        <v>0</v>
      </c>
      <c r="H66" s="66">
        <f t="shared" si="48"/>
        <v>0</v>
      </c>
      <c r="I66" s="66">
        <f t="shared" si="48"/>
        <v>0</v>
      </c>
      <c r="J66" s="66">
        <f t="shared" si="48"/>
        <v>0</v>
      </c>
      <c r="K66" s="66">
        <f t="shared" si="48"/>
        <v>0</v>
      </c>
      <c r="L66" s="66">
        <f t="shared" si="48"/>
        <v>0</v>
      </c>
      <c r="M66" s="66">
        <f t="shared" si="48"/>
        <v>0</v>
      </c>
      <c r="N66" s="66">
        <f t="shared" si="48"/>
        <v>186398.94579</v>
      </c>
      <c r="O66" s="66">
        <f t="shared" si="48"/>
        <v>0</v>
      </c>
      <c r="P66" s="66">
        <f t="shared" si="48"/>
        <v>0</v>
      </c>
      <c r="Q66" s="66">
        <f t="shared" si="48"/>
        <v>0</v>
      </c>
      <c r="R66" s="66">
        <f t="shared" si="48"/>
        <v>0</v>
      </c>
      <c r="S66" s="66">
        <f t="shared" si="48"/>
        <v>0</v>
      </c>
      <c r="T66" s="66">
        <f t="shared" si="48"/>
        <v>49.018948999990364</v>
      </c>
      <c r="U66" s="123">
        <f t="shared" si="6"/>
        <v>0</v>
      </c>
      <c r="V66" s="123"/>
      <c r="W66" s="123">
        <f t="shared" si="8"/>
        <v>99.60341734762946</v>
      </c>
      <c r="X66" s="123"/>
      <c r="Y66" s="123"/>
      <c r="Z66" s="123"/>
    </row>
    <row r="67" spans="1:32" s="478" customFormat="1" ht="27.75" customHeight="1">
      <c r="A67" s="473" t="s">
        <v>607</v>
      </c>
      <c r="B67" s="474" t="s">
        <v>608</v>
      </c>
      <c r="C67" s="121" t="s">
        <v>539</v>
      </c>
      <c r="D67" s="66">
        <f>E67+F67</f>
        <v>169695.23624100001</v>
      </c>
      <c r="E67" s="66"/>
      <c r="F67" s="66">
        <v>169695.23624100001</v>
      </c>
      <c r="G67" s="66"/>
      <c r="H67" s="66"/>
      <c r="I67" s="66"/>
      <c r="J67" s="388"/>
      <c r="K67" s="388"/>
      <c r="L67" s="66"/>
      <c r="M67" s="66"/>
      <c r="N67" s="66">
        <v>169043.469017</v>
      </c>
      <c r="O67" s="66"/>
      <c r="P67" s="66"/>
      <c r="Q67" s="66"/>
      <c r="R67" s="66"/>
      <c r="S67" s="66"/>
      <c r="T67" s="66">
        <v>37.233202999990453</v>
      </c>
      <c r="U67" s="479"/>
      <c r="V67" s="479"/>
      <c r="W67" s="479"/>
      <c r="X67" s="479"/>
      <c r="Y67" s="479"/>
      <c r="Z67" s="479"/>
    </row>
    <row r="68" spans="1:32" s="478" customFormat="1" ht="27.75" customHeight="1">
      <c r="A68" s="473" t="s">
        <v>609</v>
      </c>
      <c r="B68" s="474" t="s">
        <v>610</v>
      </c>
      <c r="C68" s="475" t="s">
        <v>345</v>
      </c>
      <c r="D68" s="474"/>
      <c r="E68" s="474"/>
      <c r="F68" s="474">
        <v>10970.429</v>
      </c>
      <c r="G68" s="474"/>
      <c r="H68" s="474"/>
      <c r="I68" s="474"/>
      <c r="J68" s="476"/>
      <c r="K68" s="476"/>
      <c r="L68" s="474"/>
      <c r="M68" s="474"/>
      <c r="N68" s="474">
        <v>10921.377999999999</v>
      </c>
      <c r="O68" s="474"/>
      <c r="P68" s="474"/>
      <c r="Q68" s="474"/>
      <c r="R68" s="474"/>
      <c r="S68" s="474"/>
      <c r="T68" s="474"/>
      <c r="U68" s="479"/>
      <c r="V68" s="479"/>
      <c r="W68" s="479"/>
      <c r="X68" s="479"/>
      <c r="Y68" s="479"/>
      <c r="Z68" s="479"/>
    </row>
    <row r="69" spans="1:32" s="478" customFormat="1" ht="27.75" customHeight="1">
      <c r="A69" s="473" t="s">
        <v>611</v>
      </c>
      <c r="B69" s="474" t="s">
        <v>622</v>
      </c>
      <c r="C69" s="475" t="s">
        <v>620</v>
      </c>
      <c r="D69" s="474"/>
      <c r="E69" s="474"/>
      <c r="F69" s="474">
        <v>3867.4139999999998</v>
      </c>
      <c r="G69" s="474"/>
      <c r="H69" s="474"/>
      <c r="I69" s="474"/>
      <c r="J69" s="476"/>
      <c r="K69" s="476"/>
      <c r="L69" s="474"/>
      <c r="M69" s="474"/>
      <c r="N69" s="474">
        <v>3866.0639999999999</v>
      </c>
      <c r="O69" s="474"/>
      <c r="P69" s="474"/>
      <c r="Q69" s="474"/>
      <c r="R69" s="474"/>
      <c r="S69" s="474"/>
      <c r="T69" s="474">
        <f>F69-N69</f>
        <v>1.3499999999999091</v>
      </c>
      <c r="U69" s="479"/>
      <c r="V69" s="479"/>
      <c r="W69" s="479"/>
      <c r="X69" s="479"/>
      <c r="Y69" s="479"/>
      <c r="Z69" s="479"/>
    </row>
    <row r="70" spans="1:32" s="478" customFormat="1" ht="27.75" customHeight="1">
      <c r="A70" s="473" t="s">
        <v>621</v>
      </c>
      <c r="B70" s="474" t="s">
        <v>271</v>
      </c>
      <c r="C70" s="475" t="s">
        <v>347</v>
      </c>
      <c r="D70" s="474">
        <f>E70+F70</f>
        <v>2571.9357464931904</v>
      </c>
      <c r="E70" s="474"/>
      <c r="F70" s="474">
        <v>2571.9357464931904</v>
      </c>
      <c r="G70" s="474"/>
      <c r="H70" s="474"/>
      <c r="I70" s="474"/>
      <c r="J70" s="476"/>
      <c r="K70" s="476"/>
      <c r="L70" s="474"/>
      <c r="M70" s="474"/>
      <c r="N70" s="474">
        <v>2539.934773</v>
      </c>
      <c r="O70" s="474"/>
      <c r="P70" s="474"/>
      <c r="Q70" s="474"/>
      <c r="R70" s="474"/>
      <c r="S70" s="474"/>
      <c r="T70" s="474">
        <v>10.435746</v>
      </c>
      <c r="U70" s="479">
        <f>L70/D70*100</f>
        <v>0</v>
      </c>
      <c r="V70" s="479"/>
      <c r="W70" s="479">
        <f>N70/F70*100</f>
        <v>98.75576310423682</v>
      </c>
      <c r="X70" s="479"/>
      <c r="Y70" s="479"/>
      <c r="Z70" s="479"/>
    </row>
    <row r="71" spans="1:32" s="478" customFormat="1" ht="27.75" customHeight="1">
      <c r="A71" s="473" t="s">
        <v>630</v>
      </c>
      <c r="B71" s="474" t="s">
        <v>631</v>
      </c>
      <c r="C71" s="475" t="s">
        <v>632</v>
      </c>
      <c r="D71" s="474"/>
      <c r="E71" s="474"/>
      <c r="F71" s="474">
        <v>36.099999999999994</v>
      </c>
      <c r="G71" s="474"/>
      <c r="H71" s="474"/>
      <c r="I71" s="474"/>
      <c r="J71" s="476"/>
      <c r="K71" s="476"/>
      <c r="L71" s="474"/>
      <c r="M71" s="474"/>
      <c r="N71" s="474">
        <v>28.1</v>
      </c>
      <c r="O71" s="474"/>
      <c r="P71" s="474"/>
      <c r="Q71" s="474"/>
      <c r="R71" s="474"/>
      <c r="S71" s="474"/>
      <c r="T71" s="474"/>
      <c r="U71" s="479"/>
      <c r="V71" s="479"/>
      <c r="W71" s="479"/>
      <c r="X71" s="479"/>
      <c r="Y71" s="479"/>
      <c r="Z71" s="479"/>
    </row>
    <row r="72" spans="1:32" s="59" customFormat="1" ht="27.75" customHeight="1">
      <c r="A72" s="120" t="s">
        <v>244</v>
      </c>
      <c r="B72" s="66" t="s">
        <v>612</v>
      </c>
      <c r="C72" s="121"/>
      <c r="D72" s="66"/>
      <c r="E72" s="66"/>
      <c r="F72" s="66">
        <f>F73+F74</f>
        <v>477.30057799999997</v>
      </c>
      <c r="G72" s="66">
        <f t="shared" ref="G72:T72" si="49">G73+G74</f>
        <v>0</v>
      </c>
      <c r="H72" s="66">
        <f t="shared" si="49"/>
        <v>0</v>
      </c>
      <c r="I72" s="66">
        <f t="shared" si="49"/>
        <v>0</v>
      </c>
      <c r="J72" s="66">
        <f t="shared" si="49"/>
        <v>0</v>
      </c>
      <c r="K72" s="66">
        <f t="shared" si="49"/>
        <v>0</v>
      </c>
      <c r="L72" s="66">
        <f t="shared" si="49"/>
        <v>0</v>
      </c>
      <c r="M72" s="66">
        <f t="shared" si="49"/>
        <v>0</v>
      </c>
      <c r="N72" s="66">
        <f t="shared" si="49"/>
        <v>414.00400060000004</v>
      </c>
      <c r="O72" s="66">
        <f t="shared" si="49"/>
        <v>0</v>
      </c>
      <c r="P72" s="66">
        <f t="shared" si="49"/>
        <v>0</v>
      </c>
      <c r="Q72" s="66">
        <f t="shared" si="49"/>
        <v>0</v>
      </c>
      <c r="R72" s="66">
        <f t="shared" si="49"/>
        <v>0</v>
      </c>
      <c r="S72" s="66">
        <f t="shared" si="49"/>
        <v>0</v>
      </c>
      <c r="T72" s="66">
        <f t="shared" si="49"/>
        <v>0.16057739999999204</v>
      </c>
      <c r="U72" s="123"/>
      <c r="V72" s="123"/>
      <c r="W72" s="123"/>
      <c r="X72" s="123"/>
      <c r="Y72" s="123"/>
      <c r="Z72" s="123"/>
    </row>
    <row r="73" spans="1:32" s="478" customFormat="1" ht="27.75" customHeight="1">
      <c r="A73" s="473" t="s">
        <v>613</v>
      </c>
      <c r="B73" s="474" t="s">
        <v>269</v>
      </c>
      <c r="C73" s="475" t="s">
        <v>346</v>
      </c>
      <c r="D73" s="480">
        <f>E73+F73</f>
        <v>423.30057799999997</v>
      </c>
      <c r="E73" s="480"/>
      <c r="F73" s="474">
        <v>423.30057799999997</v>
      </c>
      <c r="G73" s="480"/>
      <c r="H73" s="480"/>
      <c r="I73" s="480"/>
      <c r="J73" s="481"/>
      <c r="K73" s="481"/>
      <c r="L73" s="480"/>
      <c r="M73" s="480"/>
      <c r="N73" s="474">
        <v>413.50400060000004</v>
      </c>
      <c r="O73" s="480"/>
      <c r="P73" s="480"/>
      <c r="Q73" s="480"/>
      <c r="R73" s="480"/>
      <c r="S73" s="480"/>
      <c r="T73" s="474">
        <v>0.16057739999999204</v>
      </c>
      <c r="U73" s="477">
        <f t="shared" si="6"/>
        <v>0</v>
      </c>
      <c r="V73" s="477"/>
      <c r="W73" s="477">
        <f t="shared" si="8"/>
        <v>97.685668787345719</v>
      </c>
      <c r="X73" s="477"/>
      <c r="Y73" s="477"/>
      <c r="Z73" s="477"/>
      <c r="AA73" s="482"/>
      <c r="AB73" s="482"/>
      <c r="AC73" s="482"/>
      <c r="AD73" s="482"/>
      <c r="AE73" s="482"/>
      <c r="AF73" s="482"/>
    </row>
    <row r="74" spans="1:32" s="478" customFormat="1" ht="27.75" customHeight="1">
      <c r="A74" s="473" t="s">
        <v>623</v>
      </c>
      <c r="B74" s="474" t="s">
        <v>625</v>
      </c>
      <c r="C74" s="475" t="s">
        <v>624</v>
      </c>
      <c r="D74" s="480"/>
      <c r="E74" s="480"/>
      <c r="F74" s="474">
        <v>54</v>
      </c>
      <c r="G74" s="480"/>
      <c r="H74" s="480"/>
      <c r="I74" s="480"/>
      <c r="J74" s="481"/>
      <c r="K74" s="481"/>
      <c r="L74" s="480"/>
      <c r="M74" s="480"/>
      <c r="N74" s="474">
        <v>0.5</v>
      </c>
      <c r="O74" s="480"/>
      <c r="P74" s="480"/>
      <c r="Q74" s="480"/>
      <c r="R74" s="480"/>
      <c r="S74" s="480"/>
      <c r="T74" s="474"/>
      <c r="U74" s="477"/>
      <c r="V74" s="477"/>
      <c r="W74" s="477"/>
      <c r="X74" s="477"/>
      <c r="Y74" s="477"/>
      <c r="Z74" s="477"/>
      <c r="AA74" s="482"/>
      <c r="AB74" s="482"/>
      <c r="AC74" s="482"/>
      <c r="AD74" s="482"/>
      <c r="AE74" s="482"/>
      <c r="AF74" s="482"/>
    </row>
    <row r="75" spans="1:32" s="51" customFormat="1" ht="27.75" customHeight="1">
      <c r="A75" s="76">
        <v>2</v>
      </c>
      <c r="B75" s="54" t="s">
        <v>275</v>
      </c>
      <c r="C75" s="53"/>
      <c r="D75" s="79">
        <f>SUM(D76:D78)</f>
        <v>135</v>
      </c>
      <c r="E75" s="79">
        <f t="shared" ref="E75" si="50">SUM(E76:E78)</f>
        <v>0</v>
      </c>
      <c r="F75" s="79">
        <f>SUM(F76:F78)</f>
        <v>135</v>
      </c>
      <c r="G75" s="79">
        <f t="shared" ref="G75:T75" si="51">SUM(G76:G78)</f>
        <v>0</v>
      </c>
      <c r="H75" s="79">
        <f t="shared" si="51"/>
        <v>0</v>
      </c>
      <c r="I75" s="79">
        <f t="shared" si="51"/>
        <v>0</v>
      </c>
      <c r="J75" s="79">
        <f t="shared" si="51"/>
        <v>0</v>
      </c>
      <c r="K75" s="79">
        <f t="shared" si="51"/>
        <v>0</v>
      </c>
      <c r="L75" s="79">
        <f t="shared" si="51"/>
        <v>0</v>
      </c>
      <c r="M75" s="79">
        <f t="shared" si="51"/>
        <v>0</v>
      </c>
      <c r="N75" s="79">
        <f t="shared" si="51"/>
        <v>135</v>
      </c>
      <c r="O75" s="79">
        <f t="shared" si="51"/>
        <v>0</v>
      </c>
      <c r="P75" s="79">
        <f t="shared" si="51"/>
        <v>0</v>
      </c>
      <c r="Q75" s="79">
        <f t="shared" si="51"/>
        <v>0</v>
      </c>
      <c r="R75" s="79">
        <f t="shared" si="51"/>
        <v>0</v>
      </c>
      <c r="S75" s="79">
        <f t="shared" si="51"/>
        <v>0</v>
      </c>
      <c r="T75" s="79">
        <f t="shared" si="51"/>
        <v>0</v>
      </c>
      <c r="U75" s="123">
        <f t="shared" si="6"/>
        <v>0</v>
      </c>
      <c r="V75" s="123"/>
      <c r="W75" s="123">
        <f t="shared" si="8"/>
        <v>100</v>
      </c>
      <c r="X75" s="123"/>
      <c r="Y75" s="123"/>
      <c r="Z75" s="123"/>
    </row>
    <row r="76" spans="1:32" s="59" customFormat="1" ht="27.75" customHeight="1">
      <c r="A76" s="120" t="s">
        <v>243</v>
      </c>
      <c r="B76" s="66" t="s">
        <v>272</v>
      </c>
      <c r="C76" s="121" t="s">
        <v>348</v>
      </c>
      <c r="D76" s="66">
        <f t="shared" ref="D76:D104" si="52">E76+F76</f>
        <v>135</v>
      </c>
      <c r="E76" s="66"/>
      <c r="F76" s="66">
        <v>135</v>
      </c>
      <c r="G76" s="66"/>
      <c r="H76" s="66"/>
      <c r="I76" s="66"/>
      <c r="J76" s="388"/>
      <c r="K76" s="388"/>
      <c r="L76" s="66"/>
      <c r="M76" s="66"/>
      <c r="N76" s="66">
        <v>135</v>
      </c>
      <c r="O76" s="66"/>
      <c r="P76" s="66"/>
      <c r="Q76" s="66"/>
      <c r="R76" s="66"/>
      <c r="S76" s="66"/>
      <c r="T76" s="66">
        <v>0</v>
      </c>
      <c r="U76" s="123">
        <f t="shared" si="6"/>
        <v>0</v>
      </c>
      <c r="V76" s="123"/>
      <c r="W76" s="123">
        <f t="shared" si="8"/>
        <v>100</v>
      </c>
      <c r="X76" s="123"/>
      <c r="Y76" s="123"/>
      <c r="Z76" s="123"/>
    </row>
    <row r="77" spans="1:32" s="59" customFormat="1" ht="27.75" customHeight="1">
      <c r="A77" s="120" t="s">
        <v>244</v>
      </c>
      <c r="B77" s="66" t="s">
        <v>276</v>
      </c>
      <c r="C77" s="121" t="s">
        <v>349</v>
      </c>
      <c r="D77" s="66">
        <f t="shared" ref="D77" si="53">E77+F77</f>
        <v>0</v>
      </c>
      <c r="E77" s="66"/>
      <c r="F77" s="66"/>
      <c r="G77" s="66"/>
      <c r="H77" s="66"/>
      <c r="I77" s="66"/>
      <c r="J77" s="388"/>
      <c r="K77" s="388"/>
      <c r="L77" s="66"/>
      <c r="M77" s="66"/>
      <c r="N77" s="66"/>
      <c r="O77" s="66"/>
      <c r="P77" s="66"/>
      <c r="Q77" s="66"/>
      <c r="R77" s="66"/>
      <c r="S77" s="66"/>
      <c r="T77" s="66">
        <v>0</v>
      </c>
      <c r="U77" s="123"/>
      <c r="V77" s="123"/>
      <c r="W77" s="123"/>
      <c r="X77" s="123"/>
      <c r="Y77" s="123"/>
      <c r="Z77" s="123"/>
    </row>
    <row r="78" spans="1:32" s="59" customFormat="1" ht="27.75" customHeight="1">
      <c r="A78" s="120" t="s">
        <v>274</v>
      </c>
      <c r="B78" s="66" t="s">
        <v>280</v>
      </c>
      <c r="C78" s="121" t="s">
        <v>531</v>
      </c>
      <c r="D78" s="66">
        <f t="shared" si="52"/>
        <v>0</v>
      </c>
      <c r="E78" s="66"/>
      <c r="F78" s="66"/>
      <c r="G78" s="66"/>
      <c r="H78" s="66"/>
      <c r="I78" s="66"/>
      <c r="J78" s="388"/>
      <c r="K78" s="388"/>
      <c r="L78" s="66"/>
      <c r="M78" s="66"/>
      <c r="N78" s="66"/>
      <c r="O78" s="66"/>
      <c r="P78" s="66"/>
      <c r="Q78" s="66"/>
      <c r="R78" s="66"/>
      <c r="S78" s="66"/>
      <c r="T78" s="66">
        <v>0</v>
      </c>
      <c r="U78" s="123" t="e">
        <f t="shared" si="6"/>
        <v>#DIV/0!</v>
      </c>
      <c r="V78" s="123"/>
      <c r="W78" s="123" t="e">
        <f t="shared" si="8"/>
        <v>#DIV/0!</v>
      </c>
      <c r="X78" s="123"/>
      <c r="Y78" s="123"/>
      <c r="Z78" s="123"/>
    </row>
    <row r="79" spans="1:32" s="51" customFormat="1" ht="35.25" customHeight="1">
      <c r="A79" s="76">
        <v>3</v>
      </c>
      <c r="B79" s="54" t="s">
        <v>277</v>
      </c>
      <c r="C79" s="53"/>
      <c r="D79" s="79">
        <f>SUM(D80:D81)</f>
        <v>1326.6432239999999</v>
      </c>
      <c r="E79" s="79">
        <f t="shared" ref="E79" si="54">SUM(E80:E81)</f>
        <v>0</v>
      </c>
      <c r="F79" s="79">
        <f>SUM(F80:F85)</f>
        <v>4768.4272239999991</v>
      </c>
      <c r="G79" s="79">
        <f t="shared" ref="G79:T79" si="55">SUM(G80:G85)</f>
        <v>0</v>
      </c>
      <c r="H79" s="79">
        <f t="shared" si="55"/>
        <v>0</v>
      </c>
      <c r="I79" s="79">
        <f t="shared" si="55"/>
        <v>0</v>
      </c>
      <c r="J79" s="79">
        <f t="shared" si="55"/>
        <v>0</v>
      </c>
      <c r="K79" s="79">
        <f t="shared" si="55"/>
        <v>0</v>
      </c>
      <c r="L79" s="79">
        <f t="shared" si="55"/>
        <v>0</v>
      </c>
      <c r="M79" s="79">
        <f t="shared" si="55"/>
        <v>0</v>
      </c>
      <c r="N79" s="79">
        <f t="shared" si="55"/>
        <v>4211.5556859999997</v>
      </c>
      <c r="O79" s="79">
        <f t="shared" si="55"/>
        <v>0</v>
      </c>
      <c r="P79" s="79">
        <f t="shared" si="55"/>
        <v>0</v>
      </c>
      <c r="Q79" s="79">
        <f t="shared" si="55"/>
        <v>0</v>
      </c>
      <c r="R79" s="79">
        <f t="shared" si="55"/>
        <v>0</v>
      </c>
      <c r="S79" s="79">
        <f t="shared" si="55"/>
        <v>0</v>
      </c>
      <c r="T79" s="79">
        <f t="shared" si="55"/>
        <v>75.378398000000004</v>
      </c>
      <c r="U79" s="79">
        <f t="shared" ref="U79:AF79" si="56">SUM(U80:U85)</f>
        <v>0</v>
      </c>
      <c r="V79" s="79">
        <f t="shared" si="56"/>
        <v>0</v>
      </c>
      <c r="W79" s="79">
        <f t="shared" si="56"/>
        <v>138.98942944682318</v>
      </c>
      <c r="X79" s="79">
        <f t="shared" si="56"/>
        <v>0</v>
      </c>
      <c r="Y79" s="79">
        <f t="shared" si="56"/>
        <v>0</v>
      </c>
      <c r="Z79" s="79">
        <f t="shared" si="56"/>
        <v>0</v>
      </c>
      <c r="AA79" s="79">
        <f t="shared" si="56"/>
        <v>0</v>
      </c>
      <c r="AB79" s="79">
        <f t="shared" si="56"/>
        <v>0</v>
      </c>
      <c r="AC79" s="79">
        <f t="shared" si="56"/>
        <v>0</v>
      </c>
      <c r="AD79" s="79">
        <f t="shared" si="56"/>
        <v>0</v>
      </c>
      <c r="AE79" s="79">
        <f t="shared" si="56"/>
        <v>0</v>
      </c>
      <c r="AF79" s="79">
        <f t="shared" si="56"/>
        <v>0</v>
      </c>
    </row>
    <row r="80" spans="1:32" s="59" customFormat="1">
      <c r="A80" s="120" t="s">
        <v>243</v>
      </c>
      <c r="B80" s="66" t="s">
        <v>482</v>
      </c>
      <c r="C80" s="121" t="s">
        <v>350</v>
      </c>
      <c r="D80" s="66">
        <f t="shared" si="52"/>
        <v>463.45122400000002</v>
      </c>
      <c r="E80" s="66"/>
      <c r="F80" s="66">
        <v>463.45122400000002</v>
      </c>
      <c r="G80" s="66"/>
      <c r="H80" s="66"/>
      <c r="I80" s="66"/>
      <c r="J80" s="388"/>
      <c r="K80" s="388"/>
      <c r="L80" s="66"/>
      <c r="M80" s="66"/>
      <c r="N80" s="66">
        <v>387.07482600000003</v>
      </c>
      <c r="O80" s="66"/>
      <c r="P80" s="66"/>
      <c r="Q80" s="66"/>
      <c r="R80" s="66"/>
      <c r="S80" s="66"/>
      <c r="T80" s="66">
        <v>75.378398000000004</v>
      </c>
      <c r="U80" s="123">
        <f t="shared" si="6"/>
        <v>0</v>
      </c>
      <c r="V80" s="123"/>
      <c r="W80" s="123">
        <f t="shared" si="8"/>
        <v>83.520078479715053</v>
      </c>
      <c r="X80" s="123"/>
      <c r="Y80" s="123"/>
      <c r="Z80" s="123"/>
    </row>
    <row r="81" spans="1:26" s="59" customFormat="1">
      <c r="A81" s="120" t="s">
        <v>244</v>
      </c>
      <c r="B81" s="66" t="s">
        <v>278</v>
      </c>
      <c r="C81" s="121" t="s">
        <v>351</v>
      </c>
      <c r="D81" s="66">
        <f t="shared" si="52"/>
        <v>863.19200000000001</v>
      </c>
      <c r="E81" s="66"/>
      <c r="F81" s="66">
        <v>863.19200000000001</v>
      </c>
      <c r="G81" s="66"/>
      <c r="H81" s="66"/>
      <c r="I81" s="66"/>
      <c r="J81" s="388"/>
      <c r="K81" s="388"/>
      <c r="L81" s="66"/>
      <c r="M81" s="66"/>
      <c r="N81" s="66">
        <v>478.80700000000002</v>
      </c>
      <c r="O81" s="66"/>
      <c r="P81" s="66"/>
      <c r="Q81" s="66"/>
      <c r="R81" s="66"/>
      <c r="S81" s="66"/>
      <c r="T81" s="66">
        <v>0</v>
      </c>
      <c r="U81" s="123">
        <f t="shared" si="6"/>
        <v>0</v>
      </c>
      <c r="V81" s="123"/>
      <c r="W81" s="123">
        <f t="shared" si="8"/>
        <v>55.469350967108134</v>
      </c>
      <c r="X81" s="123"/>
      <c r="Y81" s="123"/>
      <c r="Z81" s="123"/>
    </row>
    <row r="82" spans="1:26" s="59" customFormat="1">
      <c r="A82" s="120" t="s">
        <v>274</v>
      </c>
      <c r="B82" s="66" t="s">
        <v>626</v>
      </c>
      <c r="C82" s="121" t="s">
        <v>627</v>
      </c>
      <c r="D82" s="66"/>
      <c r="E82" s="66"/>
      <c r="F82" s="66">
        <v>3362.7839999999997</v>
      </c>
      <c r="G82" s="66"/>
      <c r="H82" s="66"/>
      <c r="I82" s="66"/>
      <c r="J82" s="388"/>
      <c r="K82" s="388"/>
      <c r="L82" s="66"/>
      <c r="M82" s="66"/>
      <c r="N82" s="66">
        <v>3266.808</v>
      </c>
      <c r="O82" s="66"/>
      <c r="P82" s="66"/>
      <c r="Q82" s="66"/>
      <c r="R82" s="66"/>
      <c r="S82" s="66"/>
      <c r="T82" s="66"/>
      <c r="U82" s="123"/>
      <c r="V82" s="123"/>
      <c r="W82" s="123"/>
      <c r="X82" s="123"/>
      <c r="Y82" s="123"/>
      <c r="Z82" s="123"/>
    </row>
    <row r="83" spans="1:26" s="59" customFormat="1" ht="22.5">
      <c r="A83" s="120" t="s">
        <v>282</v>
      </c>
      <c r="B83" s="66" t="s">
        <v>628</v>
      </c>
      <c r="C83" s="121" t="s">
        <v>629</v>
      </c>
      <c r="D83" s="66"/>
      <c r="E83" s="66"/>
      <c r="F83" s="66">
        <v>34</v>
      </c>
      <c r="G83" s="66"/>
      <c r="H83" s="66"/>
      <c r="I83" s="66"/>
      <c r="J83" s="388"/>
      <c r="K83" s="388"/>
      <c r="L83" s="66"/>
      <c r="M83" s="66"/>
      <c r="N83" s="66">
        <v>33.865859999999998</v>
      </c>
      <c r="O83" s="66"/>
      <c r="P83" s="66"/>
      <c r="Q83" s="66"/>
      <c r="R83" s="66"/>
      <c r="S83" s="66"/>
      <c r="T83" s="66"/>
      <c r="U83" s="123"/>
      <c r="V83" s="123"/>
      <c r="W83" s="123"/>
      <c r="X83" s="123"/>
      <c r="Y83" s="123"/>
      <c r="Z83" s="123"/>
    </row>
    <row r="84" spans="1:26" s="59" customFormat="1">
      <c r="A84" s="120" t="s">
        <v>283</v>
      </c>
      <c r="B84" s="66" t="s">
        <v>285</v>
      </c>
      <c r="C84" s="121" t="s">
        <v>638</v>
      </c>
      <c r="D84" s="66"/>
      <c r="E84" s="66"/>
      <c r="F84" s="66">
        <v>13</v>
      </c>
      <c r="G84" s="66"/>
      <c r="H84" s="66"/>
      <c r="I84" s="66"/>
      <c r="J84" s="388"/>
      <c r="K84" s="388"/>
      <c r="L84" s="66"/>
      <c r="M84" s="66"/>
      <c r="N84" s="66">
        <v>13</v>
      </c>
      <c r="O84" s="66"/>
      <c r="P84" s="66"/>
      <c r="Q84" s="66"/>
      <c r="R84" s="66"/>
      <c r="S84" s="66"/>
      <c r="T84" s="66"/>
      <c r="U84" s="123"/>
      <c r="V84" s="123"/>
      <c r="W84" s="123"/>
      <c r="X84" s="123"/>
      <c r="Y84" s="123"/>
      <c r="Z84" s="123"/>
    </row>
    <row r="85" spans="1:26" s="59" customFormat="1" ht="22.5">
      <c r="A85" s="120" t="s">
        <v>284</v>
      </c>
      <c r="B85" s="66" t="s">
        <v>280</v>
      </c>
      <c r="C85" s="121" t="s">
        <v>639</v>
      </c>
      <c r="D85" s="66"/>
      <c r="E85" s="66"/>
      <c r="F85" s="66">
        <v>32</v>
      </c>
      <c r="G85" s="66"/>
      <c r="H85" s="66"/>
      <c r="I85" s="66"/>
      <c r="J85" s="388"/>
      <c r="K85" s="388"/>
      <c r="L85" s="66"/>
      <c r="M85" s="66"/>
      <c r="N85" s="66">
        <v>32</v>
      </c>
      <c r="O85" s="66"/>
      <c r="P85" s="66"/>
      <c r="Q85" s="66"/>
      <c r="R85" s="66"/>
      <c r="S85" s="66"/>
      <c r="T85" s="66"/>
      <c r="U85" s="123"/>
      <c r="V85" s="123"/>
      <c r="W85" s="123"/>
      <c r="X85" s="123"/>
      <c r="Y85" s="123"/>
      <c r="Z85" s="123"/>
    </row>
    <row r="86" spans="1:26" s="51" customFormat="1" ht="14.25">
      <c r="A86" s="76">
        <v>4</v>
      </c>
      <c r="B86" s="54" t="s">
        <v>279</v>
      </c>
      <c r="C86" s="53"/>
      <c r="D86" s="79">
        <f t="shared" ref="D86:T86" si="57">SUM(D87:D97)</f>
        <v>11573.733876</v>
      </c>
      <c r="E86" s="79">
        <f t="shared" si="57"/>
        <v>0</v>
      </c>
      <c r="F86" s="79">
        <f t="shared" si="57"/>
        <v>11683.733876</v>
      </c>
      <c r="G86" s="79">
        <f t="shared" si="57"/>
        <v>0</v>
      </c>
      <c r="H86" s="79">
        <f t="shared" si="57"/>
        <v>0</v>
      </c>
      <c r="I86" s="79">
        <f t="shared" si="57"/>
        <v>0</v>
      </c>
      <c r="J86" s="79">
        <f t="shared" si="57"/>
        <v>1821</v>
      </c>
      <c r="K86" s="79">
        <f t="shared" si="57"/>
        <v>0</v>
      </c>
      <c r="L86" s="79">
        <f t="shared" si="57"/>
        <v>1821</v>
      </c>
      <c r="M86" s="79">
        <f t="shared" si="57"/>
        <v>0</v>
      </c>
      <c r="N86" s="79">
        <f t="shared" si="57"/>
        <v>11358.9826605</v>
      </c>
      <c r="O86" s="79">
        <f t="shared" si="57"/>
        <v>0</v>
      </c>
      <c r="P86" s="79">
        <f t="shared" si="57"/>
        <v>0</v>
      </c>
      <c r="Q86" s="79">
        <f t="shared" si="57"/>
        <v>0</v>
      </c>
      <c r="R86" s="79">
        <f t="shared" si="57"/>
        <v>0</v>
      </c>
      <c r="S86" s="79">
        <f t="shared" si="57"/>
        <v>0</v>
      </c>
      <c r="T86" s="79">
        <f t="shared" si="57"/>
        <v>7.2421304999998739</v>
      </c>
      <c r="U86" s="123">
        <f t="shared" si="6"/>
        <v>15.733902468382624</v>
      </c>
      <c r="V86" s="123"/>
      <c r="W86" s="123">
        <f t="shared" si="8"/>
        <v>97.220484316515595</v>
      </c>
      <c r="X86" s="123"/>
      <c r="Y86" s="123"/>
      <c r="Z86" s="123"/>
    </row>
    <row r="87" spans="1:26" s="59" customFormat="1">
      <c r="A87" s="120" t="s">
        <v>243</v>
      </c>
      <c r="B87" s="66" t="s">
        <v>276</v>
      </c>
      <c r="C87" s="121" t="s">
        <v>353</v>
      </c>
      <c r="D87" s="66">
        <f t="shared" si="52"/>
        <v>1016.355926</v>
      </c>
      <c r="E87" s="66"/>
      <c r="F87" s="66">
        <v>1016.355926</v>
      </c>
      <c r="G87" s="66"/>
      <c r="H87" s="66"/>
      <c r="I87" s="66"/>
      <c r="J87" s="388"/>
      <c r="K87" s="388"/>
      <c r="L87" s="66"/>
      <c r="M87" s="66"/>
      <c r="N87" s="66">
        <v>1006.9175285</v>
      </c>
      <c r="O87" s="66"/>
      <c r="P87" s="66"/>
      <c r="Q87" s="66"/>
      <c r="R87" s="66"/>
      <c r="S87" s="66"/>
      <c r="T87" s="66">
        <v>2.663549999995481E-2</v>
      </c>
      <c r="U87" s="123">
        <f t="shared" si="6"/>
        <v>0</v>
      </c>
      <c r="V87" s="123"/>
      <c r="W87" s="123">
        <f t="shared" si="8"/>
        <v>99.07134919386499</v>
      </c>
      <c r="X87" s="123"/>
      <c r="Y87" s="123"/>
      <c r="Z87" s="123"/>
    </row>
    <row r="88" spans="1:26" s="59" customFormat="1" ht="22.5">
      <c r="A88" s="120" t="s">
        <v>244</v>
      </c>
      <c r="B88" s="66" t="s">
        <v>395</v>
      </c>
      <c r="C88" s="121" t="s">
        <v>396</v>
      </c>
      <c r="D88" s="66">
        <f t="shared" si="52"/>
        <v>0</v>
      </c>
      <c r="E88" s="66"/>
      <c r="F88" s="66"/>
      <c r="G88" s="66"/>
      <c r="H88" s="66"/>
      <c r="I88" s="66"/>
      <c r="J88" s="388"/>
      <c r="K88" s="388"/>
      <c r="L88" s="66"/>
      <c r="M88" s="66"/>
      <c r="N88" s="66"/>
      <c r="O88" s="66"/>
      <c r="P88" s="66"/>
      <c r="Q88" s="66"/>
      <c r="R88" s="66"/>
      <c r="S88" s="66"/>
      <c r="T88" s="66">
        <f>F88</f>
        <v>0</v>
      </c>
      <c r="U88" s="123" t="e">
        <f t="shared" si="6"/>
        <v>#DIV/0!</v>
      </c>
      <c r="V88" s="123"/>
      <c r="W88" s="123" t="e">
        <f t="shared" si="8"/>
        <v>#DIV/0!</v>
      </c>
      <c r="X88" s="123"/>
      <c r="Y88" s="123"/>
      <c r="Z88" s="123"/>
    </row>
    <row r="89" spans="1:26" s="59" customFormat="1" ht="22.5">
      <c r="A89" s="120" t="s">
        <v>274</v>
      </c>
      <c r="B89" s="66" t="s">
        <v>280</v>
      </c>
      <c r="C89" s="121" t="s">
        <v>352</v>
      </c>
      <c r="D89" s="66">
        <f t="shared" si="52"/>
        <v>918.67</v>
      </c>
      <c r="E89" s="66"/>
      <c r="F89" s="66">
        <v>918.67</v>
      </c>
      <c r="G89" s="66"/>
      <c r="H89" s="66"/>
      <c r="I89" s="66"/>
      <c r="J89" s="388"/>
      <c r="K89" s="388"/>
      <c r="L89" s="66"/>
      <c r="M89" s="66"/>
      <c r="N89" s="66">
        <v>915.21399999999994</v>
      </c>
      <c r="O89" s="66"/>
      <c r="P89" s="66"/>
      <c r="Q89" s="66"/>
      <c r="R89" s="66"/>
      <c r="S89" s="66"/>
      <c r="T89" s="66">
        <f>F89-N89</f>
        <v>3.4560000000000173</v>
      </c>
      <c r="U89" s="123">
        <f t="shared" si="6"/>
        <v>0</v>
      </c>
      <c r="V89" s="123"/>
      <c r="W89" s="123">
        <f t="shared" si="8"/>
        <v>99.623803977489189</v>
      </c>
      <c r="X89" s="123"/>
      <c r="Y89" s="123"/>
      <c r="Z89" s="123"/>
    </row>
    <row r="90" spans="1:26" s="59" customFormat="1">
      <c r="A90" s="120" t="s">
        <v>282</v>
      </c>
      <c r="B90" s="66" t="s">
        <v>281</v>
      </c>
      <c r="C90" s="121" t="s">
        <v>354</v>
      </c>
      <c r="D90" s="66">
        <f t="shared" si="52"/>
        <v>0</v>
      </c>
      <c r="E90" s="66"/>
      <c r="F90" s="66"/>
      <c r="G90" s="66"/>
      <c r="H90" s="66"/>
      <c r="I90" s="66"/>
      <c r="J90" s="388"/>
      <c r="K90" s="388"/>
      <c r="L90" s="66"/>
      <c r="M90" s="66"/>
      <c r="N90" s="66"/>
      <c r="O90" s="66"/>
      <c r="P90" s="66"/>
      <c r="Q90" s="66"/>
      <c r="R90" s="66"/>
      <c r="S90" s="66"/>
      <c r="T90" s="66"/>
      <c r="U90" s="123"/>
      <c r="V90" s="123"/>
      <c r="W90" s="123"/>
      <c r="X90" s="123"/>
      <c r="Y90" s="123"/>
      <c r="Z90" s="123"/>
    </row>
    <row r="91" spans="1:26" s="59" customFormat="1">
      <c r="A91" s="120" t="s">
        <v>283</v>
      </c>
      <c r="B91" s="66" t="s">
        <v>482</v>
      </c>
      <c r="C91" s="121" t="s">
        <v>355</v>
      </c>
      <c r="D91" s="66">
        <f t="shared" si="52"/>
        <v>2496.5</v>
      </c>
      <c r="E91" s="66"/>
      <c r="F91" s="66">
        <v>2496.5</v>
      </c>
      <c r="G91" s="66"/>
      <c r="H91" s="66"/>
      <c r="I91" s="66"/>
      <c r="J91" s="388"/>
      <c r="K91" s="388"/>
      <c r="L91" s="66"/>
      <c r="M91" s="66"/>
      <c r="N91" s="66">
        <v>2195.426457</v>
      </c>
      <c r="O91" s="66"/>
      <c r="P91" s="66"/>
      <c r="Q91" s="66"/>
      <c r="R91" s="66"/>
      <c r="S91" s="66"/>
      <c r="T91" s="66"/>
      <c r="U91" s="123">
        <f t="shared" si="6"/>
        <v>0</v>
      </c>
      <c r="V91" s="123"/>
      <c r="W91" s="123">
        <f t="shared" si="8"/>
        <v>87.940174524334068</v>
      </c>
      <c r="X91" s="123"/>
      <c r="Y91" s="123"/>
      <c r="Z91" s="123"/>
    </row>
    <row r="92" spans="1:26" s="59" customFormat="1">
      <c r="A92" s="120" t="s">
        <v>284</v>
      </c>
      <c r="B92" s="66" t="s">
        <v>272</v>
      </c>
      <c r="C92" s="121" t="s">
        <v>356</v>
      </c>
      <c r="D92" s="66">
        <f t="shared" si="52"/>
        <v>1223.8609999999999</v>
      </c>
      <c r="E92" s="66"/>
      <c r="F92" s="66">
        <v>1223.8609999999999</v>
      </c>
      <c r="G92" s="66"/>
      <c r="H92" s="66"/>
      <c r="I92" s="66"/>
      <c r="J92" s="388"/>
      <c r="K92" s="388"/>
      <c r="L92" s="66"/>
      <c r="M92" s="66"/>
      <c r="N92" s="66">
        <v>1219</v>
      </c>
      <c r="O92" s="66"/>
      <c r="P92" s="66"/>
      <c r="Q92" s="66"/>
      <c r="R92" s="66"/>
      <c r="S92" s="66"/>
      <c r="T92" s="66"/>
      <c r="U92" s="123">
        <f t="shared" si="6"/>
        <v>0</v>
      </c>
      <c r="V92" s="123"/>
      <c r="W92" s="123">
        <f t="shared" si="8"/>
        <v>99.602814371893558</v>
      </c>
      <c r="X92" s="123"/>
      <c r="Y92" s="123"/>
      <c r="Z92" s="123"/>
    </row>
    <row r="93" spans="1:26" s="59" customFormat="1">
      <c r="A93" s="120" t="s">
        <v>326</v>
      </c>
      <c r="B93" s="66" t="s">
        <v>285</v>
      </c>
      <c r="C93" s="121" t="s">
        <v>357</v>
      </c>
      <c r="D93" s="66">
        <f t="shared" ref="D93" si="58">E93+F93</f>
        <v>3123.4790000000003</v>
      </c>
      <c r="E93" s="66"/>
      <c r="F93" s="66">
        <v>3123.4790000000003</v>
      </c>
      <c r="G93" s="66"/>
      <c r="H93" s="66"/>
      <c r="I93" s="66"/>
      <c r="J93" s="388"/>
      <c r="K93" s="388"/>
      <c r="L93" s="66"/>
      <c r="M93" s="66"/>
      <c r="N93" s="66">
        <v>3122.0790000000002</v>
      </c>
      <c r="O93" s="66"/>
      <c r="P93" s="66"/>
      <c r="Q93" s="66"/>
      <c r="R93" s="66"/>
      <c r="S93" s="66"/>
      <c r="T93" s="66"/>
      <c r="U93" s="123">
        <f t="shared" ref="U93:W94" si="59">L93/D93*100</f>
        <v>0</v>
      </c>
      <c r="V93" s="123"/>
      <c r="W93" s="123">
        <f t="shared" ref="W93" si="60">N93/F93*100</f>
        <v>99.955178184325874</v>
      </c>
      <c r="X93" s="123"/>
      <c r="Y93" s="123"/>
      <c r="Z93" s="123"/>
    </row>
    <row r="94" spans="1:26" s="59" customFormat="1" ht="45">
      <c r="A94" s="120" t="s">
        <v>327</v>
      </c>
      <c r="B94" s="380" t="s">
        <v>535</v>
      </c>
      <c r="C94" s="121" t="s">
        <v>487</v>
      </c>
      <c r="D94" s="66">
        <f>E94+F94</f>
        <v>1821</v>
      </c>
      <c r="E94" s="66"/>
      <c r="F94" s="66">
        <f>273+351+388+809</f>
        <v>1821</v>
      </c>
      <c r="G94" s="66"/>
      <c r="H94" s="66"/>
      <c r="I94" s="66"/>
      <c r="J94" s="388">
        <f t="shared" ref="J94" si="61">SUM(M94:Q94)</f>
        <v>1821</v>
      </c>
      <c r="K94" s="388">
        <f t="shared" ref="K94" si="62">J94-L94</f>
        <v>0</v>
      </c>
      <c r="L94" s="66">
        <f t="shared" ref="L94" si="63">M94+N94</f>
        <v>1821</v>
      </c>
      <c r="M94" s="66"/>
      <c r="N94" s="66">
        <v>1821</v>
      </c>
      <c r="O94" s="66"/>
      <c r="P94" s="66"/>
      <c r="Q94" s="66"/>
      <c r="R94" s="66"/>
      <c r="S94" s="66"/>
      <c r="T94" s="66">
        <f>F94-N94</f>
        <v>0</v>
      </c>
      <c r="U94" s="123">
        <f t="shared" si="59"/>
        <v>100</v>
      </c>
      <c r="V94" s="123"/>
      <c r="W94" s="123">
        <f t="shared" si="59"/>
        <v>100</v>
      </c>
      <c r="X94" s="123"/>
      <c r="Y94" s="123"/>
      <c r="Z94" s="123"/>
    </row>
    <row r="95" spans="1:26" s="59" customFormat="1">
      <c r="A95" s="120" t="s">
        <v>614</v>
      </c>
      <c r="B95" s="66" t="s">
        <v>292</v>
      </c>
      <c r="C95" s="121" t="s">
        <v>615</v>
      </c>
      <c r="D95" s="66">
        <f t="shared" ref="D95" si="64">E95+F95</f>
        <v>60</v>
      </c>
      <c r="E95" s="66"/>
      <c r="F95" s="66">
        <v>60</v>
      </c>
      <c r="G95" s="66"/>
      <c r="H95" s="66"/>
      <c r="I95" s="66"/>
      <c r="J95" s="388"/>
      <c r="K95" s="388"/>
      <c r="L95" s="66"/>
      <c r="M95" s="66"/>
      <c r="N95" s="66">
        <v>59.237220000000001</v>
      </c>
      <c r="O95" s="66"/>
      <c r="P95" s="66"/>
      <c r="Q95" s="66"/>
      <c r="R95" s="66"/>
      <c r="S95" s="66"/>
      <c r="T95" s="66">
        <v>0</v>
      </c>
      <c r="U95" s="123">
        <f>L95/D95*100</f>
        <v>0</v>
      </c>
      <c r="V95" s="123"/>
      <c r="W95" s="123">
        <f>N95/F95*100</f>
        <v>98.728700000000003</v>
      </c>
      <c r="X95" s="123"/>
      <c r="Y95" s="123"/>
      <c r="Z95" s="123"/>
    </row>
    <row r="96" spans="1:26" s="59" customFormat="1">
      <c r="A96" s="120" t="s">
        <v>313</v>
      </c>
      <c r="B96" s="66" t="s">
        <v>617</v>
      </c>
      <c r="C96" s="121" t="s">
        <v>618</v>
      </c>
      <c r="D96" s="66"/>
      <c r="E96" s="66"/>
      <c r="F96" s="66">
        <v>110</v>
      </c>
      <c r="G96" s="66"/>
      <c r="H96" s="66"/>
      <c r="I96" s="66"/>
      <c r="J96" s="388"/>
      <c r="K96" s="388"/>
      <c r="L96" s="66"/>
      <c r="M96" s="66"/>
      <c r="N96" s="66">
        <v>110</v>
      </c>
      <c r="O96" s="66"/>
      <c r="P96" s="66"/>
      <c r="Q96" s="66"/>
      <c r="R96" s="66"/>
      <c r="S96" s="66"/>
      <c r="T96" s="66"/>
      <c r="U96" s="123"/>
      <c r="V96" s="123"/>
      <c r="W96" s="123"/>
      <c r="X96" s="123"/>
      <c r="Y96" s="123"/>
      <c r="Z96" s="123"/>
    </row>
    <row r="97" spans="1:32" s="59" customFormat="1">
      <c r="A97" s="120" t="s">
        <v>616</v>
      </c>
      <c r="B97" s="66" t="s">
        <v>534</v>
      </c>
      <c r="C97" s="121" t="s">
        <v>487</v>
      </c>
      <c r="D97" s="66">
        <f>E97+F97</f>
        <v>913.86794999999995</v>
      </c>
      <c r="E97" s="66"/>
      <c r="F97" s="66">
        <v>913.86794999999995</v>
      </c>
      <c r="G97" s="66"/>
      <c r="H97" s="66"/>
      <c r="I97" s="66"/>
      <c r="J97" s="388"/>
      <c r="K97" s="388"/>
      <c r="L97" s="66"/>
      <c r="M97" s="66"/>
      <c r="N97" s="66">
        <v>910.10845500000005</v>
      </c>
      <c r="O97" s="66"/>
      <c r="P97" s="66"/>
      <c r="Q97" s="66"/>
      <c r="R97" s="66"/>
      <c r="S97" s="66"/>
      <c r="T97" s="66">
        <f>F97-N97</f>
        <v>3.7594949999999017</v>
      </c>
      <c r="U97" s="123">
        <f t="shared" si="6"/>
        <v>0</v>
      </c>
      <c r="V97" s="123"/>
      <c r="W97" s="123">
        <f t="shared" si="8"/>
        <v>99.588617261388805</v>
      </c>
      <c r="X97" s="123"/>
      <c r="Y97" s="123"/>
      <c r="Z97" s="123"/>
    </row>
    <row r="98" spans="1:32" s="51" customFormat="1" ht="14.25">
      <c r="A98" s="76">
        <v>5</v>
      </c>
      <c r="B98" s="54" t="s">
        <v>286</v>
      </c>
      <c r="C98" s="53"/>
      <c r="D98" s="79">
        <f>SUM(D99:D100)</f>
        <v>1269.94722</v>
      </c>
      <c r="E98" s="79">
        <f t="shared" ref="E98" si="65">SUM(E99:E100)</f>
        <v>0</v>
      </c>
      <c r="F98" s="79">
        <f>SUM(F99:F100)</f>
        <v>1269.94722</v>
      </c>
      <c r="G98" s="79">
        <f t="shared" ref="G98:AF98" si="66">SUM(G99:G100)</f>
        <v>0</v>
      </c>
      <c r="H98" s="79">
        <f t="shared" si="66"/>
        <v>0</v>
      </c>
      <c r="I98" s="79">
        <f t="shared" si="66"/>
        <v>0</v>
      </c>
      <c r="J98" s="79">
        <f t="shared" si="66"/>
        <v>0</v>
      </c>
      <c r="K98" s="79">
        <f t="shared" si="66"/>
        <v>0</v>
      </c>
      <c r="L98" s="79">
        <f t="shared" si="66"/>
        <v>0</v>
      </c>
      <c r="M98" s="79">
        <f t="shared" si="66"/>
        <v>0</v>
      </c>
      <c r="N98" s="79">
        <f t="shared" si="66"/>
        <v>1264.4024760000002</v>
      </c>
      <c r="O98" s="79">
        <f t="shared" si="66"/>
        <v>0</v>
      </c>
      <c r="P98" s="79">
        <f t="shared" si="66"/>
        <v>0</v>
      </c>
      <c r="Q98" s="79">
        <f t="shared" si="66"/>
        <v>0</v>
      </c>
      <c r="R98" s="79">
        <f t="shared" si="66"/>
        <v>0</v>
      </c>
      <c r="S98" s="79">
        <f t="shared" si="66"/>
        <v>0</v>
      </c>
      <c r="T98" s="79">
        <f t="shared" si="66"/>
        <v>2.5787399999999998</v>
      </c>
      <c r="U98" s="79">
        <f t="shared" si="66"/>
        <v>0</v>
      </c>
      <c r="V98" s="79">
        <f t="shared" si="66"/>
        <v>0</v>
      </c>
      <c r="W98" s="79">
        <f t="shared" si="66"/>
        <v>198.06942136557831</v>
      </c>
      <c r="X98" s="79">
        <f t="shared" si="66"/>
        <v>0</v>
      </c>
      <c r="Y98" s="79">
        <f t="shared" si="66"/>
        <v>0</v>
      </c>
      <c r="Z98" s="79">
        <f t="shared" si="66"/>
        <v>0</v>
      </c>
      <c r="AA98" s="79">
        <f t="shared" si="66"/>
        <v>0</v>
      </c>
      <c r="AB98" s="79">
        <f t="shared" si="66"/>
        <v>0</v>
      </c>
      <c r="AC98" s="79">
        <f t="shared" si="66"/>
        <v>0</v>
      </c>
      <c r="AD98" s="79">
        <f t="shared" si="66"/>
        <v>0</v>
      </c>
      <c r="AE98" s="79">
        <f t="shared" si="66"/>
        <v>0</v>
      </c>
      <c r="AF98" s="79">
        <f t="shared" si="66"/>
        <v>0</v>
      </c>
    </row>
    <row r="99" spans="1:32" s="59" customFormat="1">
      <c r="A99" s="120" t="s">
        <v>243</v>
      </c>
      <c r="B99" s="66" t="s">
        <v>287</v>
      </c>
      <c r="C99" s="121" t="s">
        <v>358</v>
      </c>
      <c r="D99" s="66">
        <f t="shared" ref="D99" si="67">E99+F99</f>
        <v>45</v>
      </c>
      <c r="E99" s="66"/>
      <c r="F99" s="66">
        <v>45</v>
      </c>
      <c r="G99" s="66"/>
      <c r="H99" s="66"/>
      <c r="I99" s="66"/>
      <c r="J99" s="388"/>
      <c r="K99" s="388"/>
      <c r="L99" s="66"/>
      <c r="M99" s="66"/>
      <c r="N99" s="66">
        <v>44.309568999999996</v>
      </c>
      <c r="O99" s="66"/>
      <c r="P99" s="66"/>
      <c r="Q99" s="66"/>
      <c r="R99" s="66"/>
      <c r="S99" s="66"/>
      <c r="T99" s="66"/>
      <c r="U99" s="375">
        <f t="shared" si="6"/>
        <v>0</v>
      </c>
      <c r="V99" s="375"/>
      <c r="W99" s="375">
        <f t="shared" si="8"/>
        <v>98.465708888888884</v>
      </c>
      <c r="X99" s="375"/>
      <c r="Y99" s="375"/>
      <c r="Z99" s="375"/>
    </row>
    <row r="100" spans="1:32" s="59" customFormat="1" ht="22.5">
      <c r="A100" s="120" t="s">
        <v>244</v>
      </c>
      <c r="B100" s="66" t="s">
        <v>288</v>
      </c>
      <c r="C100" s="121" t="s">
        <v>359</v>
      </c>
      <c r="D100" s="66">
        <f t="shared" si="52"/>
        <v>1224.94722</v>
      </c>
      <c r="E100" s="66"/>
      <c r="F100" s="66">
        <v>1224.94722</v>
      </c>
      <c r="G100" s="66"/>
      <c r="H100" s="66"/>
      <c r="I100" s="66"/>
      <c r="J100" s="388"/>
      <c r="K100" s="388"/>
      <c r="L100" s="66"/>
      <c r="M100" s="66"/>
      <c r="N100" s="66">
        <v>1220.0929070000002</v>
      </c>
      <c r="O100" s="66"/>
      <c r="P100" s="66"/>
      <c r="Q100" s="66"/>
      <c r="R100" s="66"/>
      <c r="S100" s="66"/>
      <c r="T100" s="66">
        <v>2.5787399999999998</v>
      </c>
      <c r="U100" s="123">
        <f t="shared" si="6"/>
        <v>0</v>
      </c>
      <c r="V100" s="123"/>
      <c r="W100" s="123">
        <f t="shared" si="8"/>
        <v>99.603712476689424</v>
      </c>
      <c r="X100" s="123"/>
      <c r="Y100" s="123"/>
      <c r="Z100" s="123"/>
    </row>
    <row r="101" spans="1:32" s="124" customFormat="1" ht="21">
      <c r="A101" s="122">
        <v>6</v>
      </c>
      <c r="B101" s="123" t="s">
        <v>289</v>
      </c>
      <c r="C101" s="98"/>
      <c r="D101" s="123">
        <f>D102</f>
        <v>593.42958699999997</v>
      </c>
      <c r="E101" s="123">
        <f t="shared" ref="E101" si="68">E102</f>
        <v>0</v>
      </c>
      <c r="F101" s="123">
        <f>F102</f>
        <v>593.42958699999997</v>
      </c>
      <c r="G101" s="123">
        <f t="shared" ref="G101:T101" si="69">G102</f>
        <v>0</v>
      </c>
      <c r="H101" s="123">
        <f t="shared" si="69"/>
        <v>0</v>
      </c>
      <c r="I101" s="123">
        <f t="shared" si="69"/>
        <v>0</v>
      </c>
      <c r="J101" s="123">
        <f t="shared" si="69"/>
        <v>0</v>
      </c>
      <c r="K101" s="123">
        <f t="shared" si="69"/>
        <v>0</v>
      </c>
      <c r="L101" s="123">
        <f t="shared" si="69"/>
        <v>0</v>
      </c>
      <c r="M101" s="123">
        <f t="shared" si="69"/>
        <v>0</v>
      </c>
      <c r="N101" s="123">
        <f t="shared" si="69"/>
        <v>592.63097800000003</v>
      </c>
      <c r="O101" s="123">
        <f t="shared" si="69"/>
        <v>0</v>
      </c>
      <c r="P101" s="123">
        <f t="shared" si="69"/>
        <v>0</v>
      </c>
      <c r="Q101" s="123">
        <f t="shared" si="69"/>
        <v>0</v>
      </c>
      <c r="R101" s="123">
        <f t="shared" si="69"/>
        <v>0</v>
      </c>
      <c r="S101" s="123">
        <f t="shared" si="69"/>
        <v>0</v>
      </c>
      <c r="T101" s="123">
        <f t="shared" si="69"/>
        <v>3.5869999999999999E-3</v>
      </c>
      <c r="U101" s="123">
        <f t="shared" si="6"/>
        <v>0</v>
      </c>
      <c r="V101" s="123"/>
      <c r="W101" s="123">
        <f t="shared" si="8"/>
        <v>99.865424809026266</v>
      </c>
      <c r="X101" s="123"/>
      <c r="Y101" s="123"/>
      <c r="Z101" s="123"/>
    </row>
    <row r="102" spans="1:32" s="59" customFormat="1" ht="22.5">
      <c r="A102" s="120" t="s">
        <v>243</v>
      </c>
      <c r="B102" s="66" t="s">
        <v>288</v>
      </c>
      <c r="C102" s="121" t="s">
        <v>360</v>
      </c>
      <c r="D102" s="66">
        <f t="shared" si="52"/>
        <v>593.42958699999997</v>
      </c>
      <c r="E102" s="66"/>
      <c r="F102" s="79">
        <v>593.42958699999997</v>
      </c>
      <c r="G102" s="79"/>
      <c r="H102" s="79"/>
      <c r="I102" s="79"/>
      <c r="J102" s="388"/>
      <c r="K102" s="388"/>
      <c r="L102" s="66"/>
      <c r="M102" s="79"/>
      <c r="N102" s="79">
        <v>592.63097800000003</v>
      </c>
      <c r="O102" s="66"/>
      <c r="P102" s="66"/>
      <c r="Q102" s="66"/>
      <c r="R102" s="66"/>
      <c r="S102" s="66"/>
      <c r="T102" s="66">
        <v>3.5869999999999999E-3</v>
      </c>
      <c r="U102" s="123">
        <f t="shared" si="6"/>
        <v>0</v>
      </c>
      <c r="V102" s="123"/>
      <c r="W102" s="123">
        <f t="shared" si="8"/>
        <v>99.865424809026266</v>
      </c>
      <c r="X102" s="123"/>
      <c r="Y102" s="123"/>
      <c r="Z102" s="123"/>
    </row>
    <row r="103" spans="1:32" s="51" customFormat="1" ht="21">
      <c r="A103" s="76">
        <v>7</v>
      </c>
      <c r="B103" s="54" t="s">
        <v>290</v>
      </c>
      <c r="C103" s="53"/>
      <c r="D103" s="79">
        <f>D104</f>
        <v>767.31411799999978</v>
      </c>
      <c r="E103" s="79">
        <f t="shared" ref="E103" si="70">E104</f>
        <v>0</v>
      </c>
      <c r="F103" s="79">
        <f>F104</f>
        <v>767.31411799999978</v>
      </c>
      <c r="G103" s="79">
        <f t="shared" ref="G103:T103" si="71">G104</f>
        <v>0</v>
      </c>
      <c r="H103" s="79">
        <f t="shared" si="71"/>
        <v>0</v>
      </c>
      <c r="I103" s="79">
        <f t="shared" si="71"/>
        <v>0</v>
      </c>
      <c r="J103" s="79">
        <f t="shared" si="71"/>
        <v>0</v>
      </c>
      <c r="K103" s="79">
        <f t="shared" si="71"/>
        <v>0</v>
      </c>
      <c r="L103" s="79">
        <f t="shared" si="71"/>
        <v>0</v>
      </c>
      <c r="M103" s="79">
        <f t="shared" si="71"/>
        <v>0</v>
      </c>
      <c r="N103" s="79">
        <f t="shared" si="71"/>
        <v>767.27798399999983</v>
      </c>
      <c r="O103" s="79">
        <f t="shared" si="71"/>
        <v>0</v>
      </c>
      <c r="P103" s="79">
        <f t="shared" si="71"/>
        <v>0</v>
      </c>
      <c r="Q103" s="79">
        <f t="shared" si="71"/>
        <v>0</v>
      </c>
      <c r="R103" s="79">
        <f t="shared" si="71"/>
        <v>0</v>
      </c>
      <c r="S103" s="79">
        <f t="shared" si="71"/>
        <v>0</v>
      </c>
      <c r="T103" s="79">
        <f t="shared" si="71"/>
        <v>1.208E-2</v>
      </c>
      <c r="U103" s="123">
        <f t="shared" si="6"/>
        <v>0</v>
      </c>
      <c r="V103" s="123"/>
      <c r="W103" s="123">
        <f t="shared" si="8"/>
        <v>99.995290846453585</v>
      </c>
      <c r="X103" s="123"/>
      <c r="Y103" s="123"/>
      <c r="Z103" s="123"/>
    </row>
    <row r="104" spans="1:32" s="59" customFormat="1" ht="22.5">
      <c r="A104" s="120" t="s">
        <v>243</v>
      </c>
      <c r="B104" s="66" t="s">
        <v>288</v>
      </c>
      <c r="C104" s="121" t="s">
        <v>361</v>
      </c>
      <c r="D104" s="66">
        <f t="shared" si="52"/>
        <v>767.31411799999978</v>
      </c>
      <c r="E104" s="66"/>
      <c r="F104" s="66">
        <v>767.31411799999978</v>
      </c>
      <c r="G104" s="66"/>
      <c r="H104" s="66"/>
      <c r="I104" s="66"/>
      <c r="J104" s="388"/>
      <c r="K104" s="388"/>
      <c r="L104" s="66"/>
      <c r="M104" s="66"/>
      <c r="N104" s="66">
        <v>767.27798399999983</v>
      </c>
      <c r="O104" s="66"/>
      <c r="P104" s="66"/>
      <c r="Q104" s="66"/>
      <c r="R104" s="66"/>
      <c r="S104" s="66"/>
      <c r="T104" s="66">
        <v>1.208E-2</v>
      </c>
      <c r="U104" s="123">
        <f t="shared" si="6"/>
        <v>0</v>
      </c>
      <c r="V104" s="123"/>
      <c r="W104" s="123">
        <f t="shared" si="8"/>
        <v>99.995290846453585</v>
      </c>
      <c r="X104" s="123"/>
      <c r="Y104" s="123"/>
      <c r="Z104" s="123"/>
    </row>
    <row r="105" spans="1:32">
      <c r="A105" s="76">
        <v>8</v>
      </c>
      <c r="B105" s="54" t="s">
        <v>291</v>
      </c>
      <c r="C105" s="55"/>
      <c r="D105" s="79">
        <f>SUM(D107:D111)</f>
        <v>1478.3724000000002</v>
      </c>
      <c r="E105" s="79">
        <f t="shared" ref="E105" si="72">SUM(E107:E111)</f>
        <v>0</v>
      </c>
      <c r="F105" s="79">
        <f>SUM(F106:F111)</f>
        <v>14959.872450000003</v>
      </c>
      <c r="G105" s="79">
        <f t="shared" ref="G105:AF105" si="73">SUM(G106:G111)</f>
        <v>0</v>
      </c>
      <c r="H105" s="79">
        <f t="shared" si="73"/>
        <v>0</v>
      </c>
      <c r="I105" s="79">
        <f t="shared" si="73"/>
        <v>0</v>
      </c>
      <c r="J105" s="79">
        <f t="shared" si="73"/>
        <v>0</v>
      </c>
      <c r="K105" s="79">
        <f t="shared" si="73"/>
        <v>0</v>
      </c>
      <c r="L105" s="79">
        <f t="shared" si="73"/>
        <v>0</v>
      </c>
      <c r="M105" s="79">
        <f t="shared" si="73"/>
        <v>0</v>
      </c>
      <c r="N105" s="79">
        <f t="shared" si="73"/>
        <v>13762.302560000002</v>
      </c>
      <c r="O105" s="79">
        <f t="shared" si="73"/>
        <v>0</v>
      </c>
      <c r="P105" s="79">
        <f t="shared" si="73"/>
        <v>0</v>
      </c>
      <c r="Q105" s="79">
        <f t="shared" si="73"/>
        <v>0</v>
      </c>
      <c r="R105" s="79">
        <f t="shared" si="73"/>
        <v>0</v>
      </c>
      <c r="S105" s="79">
        <f t="shared" si="73"/>
        <v>0</v>
      </c>
      <c r="T105" s="79">
        <f t="shared" si="73"/>
        <v>2169.1407220000001</v>
      </c>
      <c r="U105" s="79" t="e">
        <f t="shared" si="73"/>
        <v>#DIV/0!</v>
      </c>
      <c r="V105" s="79" t="e">
        <f t="shared" si="73"/>
        <v>#DIV/0!</v>
      </c>
      <c r="W105" s="79" t="e">
        <f t="shared" si="73"/>
        <v>#DIV/0!</v>
      </c>
      <c r="X105" s="79">
        <f t="shared" si="73"/>
        <v>0</v>
      </c>
      <c r="Y105" s="79">
        <f t="shared" si="73"/>
        <v>0</v>
      </c>
      <c r="Z105" s="79">
        <f t="shared" si="73"/>
        <v>0</v>
      </c>
      <c r="AA105" s="79">
        <f t="shared" si="73"/>
        <v>0</v>
      </c>
      <c r="AB105" s="79">
        <f t="shared" si="73"/>
        <v>0</v>
      </c>
      <c r="AC105" s="79">
        <f t="shared" si="73"/>
        <v>0</v>
      </c>
      <c r="AD105" s="79">
        <f t="shared" si="73"/>
        <v>0</v>
      </c>
      <c r="AE105" s="79">
        <f t="shared" si="73"/>
        <v>0</v>
      </c>
      <c r="AF105" s="79">
        <f t="shared" si="73"/>
        <v>0</v>
      </c>
    </row>
    <row r="106" spans="1:32" s="59" customFormat="1" ht="22.5">
      <c r="A106" s="120" t="s">
        <v>243</v>
      </c>
      <c r="B106" s="66" t="s">
        <v>529</v>
      </c>
      <c r="C106" s="121" t="s">
        <v>362</v>
      </c>
      <c r="D106" s="66">
        <f t="shared" ref="D106" si="74">E106+F106</f>
        <v>13481.500050000001</v>
      </c>
      <c r="E106" s="66"/>
      <c r="F106" s="66">
        <v>13481.500050000001</v>
      </c>
      <c r="G106" s="66"/>
      <c r="H106" s="66"/>
      <c r="I106" s="66"/>
      <c r="J106" s="388"/>
      <c r="K106" s="388"/>
      <c r="L106" s="66"/>
      <c r="M106" s="66"/>
      <c r="N106" s="66">
        <v>12285.910882</v>
      </c>
      <c r="O106" s="66"/>
      <c r="P106" s="66"/>
      <c r="Q106" s="66"/>
      <c r="R106" s="66"/>
      <c r="S106" s="66"/>
      <c r="T106" s="66">
        <v>1083.58</v>
      </c>
      <c r="U106" s="123">
        <f t="shared" ref="U106" si="75">L106/D106*100</f>
        <v>0</v>
      </c>
      <c r="V106" s="123"/>
      <c r="W106" s="123">
        <f t="shared" ref="W106" si="76">N106/F106*100</f>
        <v>91.131631023507651</v>
      </c>
      <c r="X106" s="123"/>
      <c r="Y106" s="123"/>
      <c r="Z106" s="123"/>
    </row>
    <row r="107" spans="1:32" s="59" customFormat="1" ht="22.5">
      <c r="A107" s="120" t="s">
        <v>244</v>
      </c>
      <c r="B107" s="66" t="s">
        <v>636</v>
      </c>
      <c r="C107" s="121" t="s">
        <v>637</v>
      </c>
      <c r="D107" s="66">
        <f t="shared" ref="D107:D148" si="77">E107+F107</f>
        <v>1258.2350000000001</v>
      </c>
      <c r="E107" s="66"/>
      <c r="F107" s="66">
        <v>1258.2350000000001</v>
      </c>
      <c r="G107" s="66"/>
      <c r="H107" s="66"/>
      <c r="I107" s="66"/>
      <c r="J107" s="388"/>
      <c r="K107" s="388"/>
      <c r="L107" s="66"/>
      <c r="M107" s="66"/>
      <c r="N107" s="66">
        <v>1258.2350000000001</v>
      </c>
      <c r="O107" s="66"/>
      <c r="P107" s="66"/>
      <c r="Q107" s="66"/>
      <c r="R107" s="66"/>
      <c r="S107" s="66"/>
      <c r="T107" s="66">
        <v>1083.58</v>
      </c>
      <c r="U107" s="123">
        <f t="shared" si="6"/>
        <v>0</v>
      </c>
      <c r="V107" s="123"/>
      <c r="W107" s="123">
        <f t="shared" si="8"/>
        <v>100</v>
      </c>
      <c r="X107" s="123"/>
      <c r="Y107" s="123"/>
      <c r="Z107" s="123"/>
    </row>
    <row r="108" spans="1:32" s="59" customFormat="1">
      <c r="A108" s="120" t="s">
        <v>274</v>
      </c>
      <c r="B108" s="66" t="s">
        <v>292</v>
      </c>
      <c r="C108" s="121" t="s">
        <v>363</v>
      </c>
      <c r="D108" s="66">
        <f t="shared" si="77"/>
        <v>0</v>
      </c>
      <c r="E108" s="66"/>
      <c r="F108" s="66"/>
      <c r="G108" s="66"/>
      <c r="H108" s="66"/>
      <c r="I108" s="66"/>
      <c r="J108" s="388"/>
      <c r="K108" s="388"/>
      <c r="L108" s="66"/>
      <c r="M108" s="66"/>
      <c r="N108" s="66"/>
      <c r="O108" s="66"/>
      <c r="P108" s="66"/>
      <c r="Q108" s="66"/>
      <c r="R108" s="66"/>
      <c r="S108" s="66"/>
      <c r="T108" s="66">
        <v>0</v>
      </c>
      <c r="U108" s="123" t="e">
        <f t="shared" ref="U108:V162" si="78">L108/D108*100</f>
        <v>#DIV/0!</v>
      </c>
      <c r="V108" s="123"/>
      <c r="W108" s="123" t="e">
        <f t="shared" ref="W108:W151" si="79">N108/F108*100</f>
        <v>#DIV/0!</v>
      </c>
      <c r="X108" s="123"/>
      <c r="Y108" s="123"/>
      <c r="Z108" s="123"/>
    </row>
    <row r="109" spans="1:32" s="59" customFormat="1">
      <c r="A109" s="120" t="s">
        <v>282</v>
      </c>
      <c r="B109" s="66" t="s">
        <v>294</v>
      </c>
      <c r="C109" s="121" t="s">
        <v>364</v>
      </c>
      <c r="D109" s="66">
        <f t="shared" si="77"/>
        <v>74.7</v>
      </c>
      <c r="E109" s="66"/>
      <c r="F109" s="66">
        <v>74.7</v>
      </c>
      <c r="G109" s="66"/>
      <c r="H109" s="66"/>
      <c r="I109" s="66"/>
      <c r="J109" s="388"/>
      <c r="K109" s="388"/>
      <c r="L109" s="66"/>
      <c r="M109" s="66"/>
      <c r="N109" s="66">
        <v>73.102800000000002</v>
      </c>
      <c r="O109" s="66"/>
      <c r="P109" s="66"/>
      <c r="Q109" s="66"/>
      <c r="R109" s="66"/>
      <c r="S109" s="66"/>
      <c r="T109" s="66">
        <f>F109-N109</f>
        <v>1.5972000000000008</v>
      </c>
      <c r="U109" s="123">
        <f t="shared" si="78"/>
        <v>0</v>
      </c>
      <c r="V109" s="123"/>
      <c r="W109" s="123">
        <f t="shared" si="79"/>
        <v>97.861847389558235</v>
      </c>
      <c r="X109" s="123"/>
      <c r="Y109" s="123"/>
      <c r="Z109" s="123"/>
    </row>
    <row r="110" spans="1:32" s="59" customFormat="1">
      <c r="A110" s="120" t="s">
        <v>311</v>
      </c>
      <c r="B110" s="66" t="s">
        <v>295</v>
      </c>
      <c r="C110" s="121" t="s">
        <v>365</v>
      </c>
      <c r="D110" s="66">
        <f t="shared" ref="D110" si="80">E110+F110</f>
        <v>44.5</v>
      </c>
      <c r="E110" s="66"/>
      <c r="F110" s="66">
        <v>44.5</v>
      </c>
      <c r="G110" s="66"/>
      <c r="H110" s="66"/>
      <c r="I110" s="66"/>
      <c r="J110" s="388"/>
      <c r="K110" s="388"/>
      <c r="L110" s="66"/>
      <c r="M110" s="66"/>
      <c r="N110" s="66">
        <v>44.116478000000001</v>
      </c>
      <c r="O110" s="66"/>
      <c r="P110" s="66"/>
      <c r="Q110" s="66"/>
      <c r="R110" s="66"/>
      <c r="S110" s="66"/>
      <c r="T110" s="66">
        <v>0.38352199999999925</v>
      </c>
      <c r="U110" s="123">
        <f t="shared" si="78"/>
        <v>0</v>
      </c>
      <c r="V110" s="123"/>
      <c r="W110" s="123">
        <f t="shared" si="79"/>
        <v>99.138152808988764</v>
      </c>
      <c r="X110" s="123"/>
      <c r="Y110" s="123"/>
      <c r="Z110" s="123"/>
    </row>
    <row r="111" spans="1:32" s="59" customFormat="1">
      <c r="A111" s="120" t="s">
        <v>283</v>
      </c>
      <c r="B111" s="66" t="s">
        <v>473</v>
      </c>
      <c r="C111" s="121" t="s">
        <v>526</v>
      </c>
      <c r="D111" s="66">
        <f t="shared" si="77"/>
        <v>100.9374</v>
      </c>
      <c r="E111" s="66"/>
      <c r="F111" s="66">
        <v>100.9374</v>
      </c>
      <c r="G111" s="66"/>
      <c r="H111" s="66"/>
      <c r="I111" s="66"/>
      <c r="J111" s="388"/>
      <c r="K111" s="388"/>
      <c r="L111" s="66"/>
      <c r="M111" s="66"/>
      <c r="N111" s="66">
        <v>100.9374</v>
      </c>
      <c r="O111" s="66"/>
      <c r="P111" s="66"/>
      <c r="Q111" s="66"/>
      <c r="R111" s="66"/>
      <c r="S111" s="66"/>
      <c r="T111" s="66">
        <v>0</v>
      </c>
      <c r="U111" s="123">
        <f t="shared" si="78"/>
        <v>0</v>
      </c>
      <c r="V111" s="123" t="e">
        <f t="shared" ref="V111:V151" si="81">M111/E111*100</f>
        <v>#DIV/0!</v>
      </c>
      <c r="W111" s="123">
        <f t="shared" si="79"/>
        <v>100</v>
      </c>
      <c r="X111" s="123"/>
      <c r="Y111" s="123"/>
      <c r="Z111" s="123"/>
    </row>
    <row r="112" spans="1:32" s="51" customFormat="1" ht="14.25">
      <c r="A112" s="76">
        <v>9</v>
      </c>
      <c r="B112" s="54" t="s">
        <v>296</v>
      </c>
      <c r="C112" s="53"/>
      <c r="D112" s="79">
        <f>SUM(D113:D136)</f>
        <v>27213.103851895998</v>
      </c>
      <c r="E112" s="79">
        <f>SUM(E113:E136)</f>
        <v>0</v>
      </c>
      <c r="F112" s="79">
        <f>SUM(F113:F136)</f>
        <v>27213.103851895998</v>
      </c>
      <c r="G112" s="79">
        <f t="shared" ref="G112:T112" si="82">SUM(G113:G136)</f>
        <v>0</v>
      </c>
      <c r="H112" s="79">
        <f t="shared" si="82"/>
        <v>0</v>
      </c>
      <c r="I112" s="79">
        <f t="shared" si="82"/>
        <v>0</v>
      </c>
      <c r="J112" s="79">
        <f t="shared" si="82"/>
        <v>0</v>
      </c>
      <c r="K112" s="79">
        <f t="shared" si="82"/>
        <v>0</v>
      </c>
      <c r="L112" s="79">
        <f t="shared" si="82"/>
        <v>0</v>
      </c>
      <c r="M112" s="79">
        <f t="shared" si="82"/>
        <v>0</v>
      </c>
      <c r="N112" s="79">
        <f t="shared" si="82"/>
        <v>26921.813231895994</v>
      </c>
      <c r="O112" s="79">
        <f t="shared" si="82"/>
        <v>0</v>
      </c>
      <c r="P112" s="79">
        <f t="shared" si="82"/>
        <v>0</v>
      </c>
      <c r="Q112" s="79">
        <f t="shared" si="82"/>
        <v>0</v>
      </c>
      <c r="R112" s="79">
        <f t="shared" si="82"/>
        <v>0</v>
      </c>
      <c r="S112" s="79">
        <f t="shared" si="82"/>
        <v>0</v>
      </c>
      <c r="T112" s="79">
        <f t="shared" si="82"/>
        <v>82.691687999999772</v>
      </c>
      <c r="U112" s="123">
        <f t="shared" si="78"/>
        <v>0</v>
      </c>
      <c r="V112" s="123" t="e">
        <f t="shared" si="81"/>
        <v>#DIV/0!</v>
      </c>
      <c r="W112" s="123">
        <f t="shared" si="79"/>
        <v>98.929594280809283</v>
      </c>
      <c r="X112" s="123"/>
      <c r="Y112" s="123"/>
      <c r="Z112" s="123"/>
    </row>
    <row r="113" spans="1:26" s="59" customFormat="1" ht="17.25" customHeight="1">
      <c r="A113" s="120" t="s">
        <v>243</v>
      </c>
      <c r="B113" s="66" t="s">
        <v>297</v>
      </c>
      <c r="C113" s="121" t="s">
        <v>366</v>
      </c>
      <c r="D113" s="66">
        <f t="shared" si="77"/>
        <v>1869.7910999999999</v>
      </c>
      <c r="E113" s="66"/>
      <c r="F113" s="66">
        <v>1869.7910999999999</v>
      </c>
      <c r="G113" s="66"/>
      <c r="H113" s="66"/>
      <c r="I113" s="66"/>
      <c r="J113" s="388"/>
      <c r="K113" s="388"/>
      <c r="L113" s="66"/>
      <c r="M113" s="66"/>
      <c r="N113" s="66">
        <v>1797.6989739999999</v>
      </c>
      <c r="O113" s="66"/>
      <c r="P113" s="66"/>
      <c r="Q113" s="66"/>
      <c r="R113" s="66"/>
      <c r="S113" s="66"/>
      <c r="T113" s="66">
        <v>14.979100000000004</v>
      </c>
      <c r="U113" s="123">
        <f t="shared" si="78"/>
        <v>0</v>
      </c>
      <c r="V113" s="123"/>
      <c r="W113" s="123">
        <f t="shared" si="79"/>
        <v>96.144375379688142</v>
      </c>
      <c r="X113" s="123"/>
      <c r="Y113" s="123"/>
      <c r="Z113" s="123"/>
    </row>
    <row r="114" spans="1:26" s="59" customFormat="1">
      <c r="A114" s="120" t="s">
        <v>244</v>
      </c>
      <c r="B114" s="66" t="s">
        <v>298</v>
      </c>
      <c r="C114" s="121" t="s">
        <v>366</v>
      </c>
      <c r="D114" s="66">
        <f t="shared" si="77"/>
        <v>4127.0218699999996</v>
      </c>
      <c r="E114" s="66"/>
      <c r="F114" s="66">
        <v>4127.0218699999996</v>
      </c>
      <c r="G114" s="66"/>
      <c r="H114" s="66"/>
      <c r="I114" s="66"/>
      <c r="J114" s="388"/>
      <c r="K114" s="388"/>
      <c r="L114" s="66"/>
      <c r="M114" s="66"/>
      <c r="N114" s="66">
        <v>4065.8476769999997</v>
      </c>
      <c r="O114" s="66"/>
      <c r="P114" s="66"/>
      <c r="Q114" s="66"/>
      <c r="R114" s="66"/>
      <c r="S114" s="66"/>
      <c r="T114" s="66"/>
      <c r="U114" s="123">
        <f t="shared" si="78"/>
        <v>0</v>
      </c>
      <c r="V114" s="123"/>
      <c r="W114" s="123">
        <f t="shared" si="79"/>
        <v>98.517715802654564</v>
      </c>
      <c r="X114" s="123"/>
      <c r="Y114" s="123"/>
      <c r="Z114" s="123"/>
    </row>
    <row r="115" spans="1:26" s="59" customFormat="1" ht="22.5">
      <c r="A115" s="120" t="s">
        <v>274</v>
      </c>
      <c r="B115" s="66" t="s">
        <v>530</v>
      </c>
      <c r="C115" s="121" t="s">
        <v>367</v>
      </c>
      <c r="D115" s="66">
        <f t="shared" si="77"/>
        <v>686.52231299999994</v>
      </c>
      <c r="E115" s="66"/>
      <c r="F115" s="66">
        <v>686.52231299999994</v>
      </c>
      <c r="G115" s="66"/>
      <c r="H115" s="66"/>
      <c r="I115" s="66"/>
      <c r="J115" s="388"/>
      <c r="K115" s="388"/>
      <c r="L115" s="66"/>
      <c r="M115" s="66"/>
      <c r="N115" s="66">
        <v>686.45209299999999</v>
      </c>
      <c r="O115" s="66"/>
      <c r="P115" s="66"/>
      <c r="Q115" s="66"/>
      <c r="R115" s="66"/>
      <c r="S115" s="66"/>
      <c r="T115" s="66"/>
      <c r="U115" s="123">
        <f t="shared" si="78"/>
        <v>0</v>
      </c>
      <c r="V115" s="123"/>
      <c r="W115" s="123">
        <f t="shared" si="79"/>
        <v>99.989771636162388</v>
      </c>
      <c r="X115" s="123"/>
      <c r="Y115" s="123"/>
      <c r="Z115" s="123"/>
    </row>
    <row r="116" spans="1:26" s="59" customFormat="1">
      <c r="A116" s="120" t="s">
        <v>282</v>
      </c>
      <c r="B116" s="66" t="s">
        <v>299</v>
      </c>
      <c r="C116" s="121" t="s">
        <v>368</v>
      </c>
      <c r="D116" s="66">
        <f t="shared" si="77"/>
        <v>389</v>
      </c>
      <c r="E116" s="66"/>
      <c r="F116" s="66">
        <v>389</v>
      </c>
      <c r="G116" s="66"/>
      <c r="H116" s="66"/>
      <c r="I116" s="66"/>
      <c r="J116" s="388"/>
      <c r="K116" s="388"/>
      <c r="L116" s="66"/>
      <c r="M116" s="66"/>
      <c r="N116" s="66">
        <v>388.99425500000001</v>
      </c>
      <c r="O116" s="66"/>
      <c r="P116" s="66"/>
      <c r="Q116" s="66"/>
      <c r="R116" s="66"/>
      <c r="S116" s="66"/>
      <c r="T116" s="66"/>
      <c r="U116" s="123">
        <f t="shared" si="78"/>
        <v>0</v>
      </c>
      <c r="V116" s="123"/>
      <c r="W116" s="123">
        <f t="shared" si="79"/>
        <v>99.998523136246789</v>
      </c>
      <c r="X116" s="123"/>
      <c r="Y116" s="123"/>
      <c r="Z116" s="123"/>
    </row>
    <row r="117" spans="1:26" s="59" customFormat="1">
      <c r="A117" s="120" t="s">
        <v>311</v>
      </c>
      <c r="B117" s="66" t="s">
        <v>300</v>
      </c>
      <c r="C117" s="121" t="s">
        <v>369</v>
      </c>
      <c r="D117" s="66">
        <f t="shared" si="77"/>
        <v>631.7517630000001</v>
      </c>
      <c r="E117" s="66"/>
      <c r="F117" s="66">
        <v>631.7517630000001</v>
      </c>
      <c r="G117" s="66"/>
      <c r="H117" s="66"/>
      <c r="I117" s="66"/>
      <c r="J117" s="388"/>
      <c r="K117" s="388"/>
      <c r="L117" s="66"/>
      <c r="M117" s="66"/>
      <c r="N117" s="66">
        <v>631.71973300000013</v>
      </c>
      <c r="O117" s="66"/>
      <c r="P117" s="66"/>
      <c r="Q117" s="66"/>
      <c r="R117" s="66"/>
      <c r="S117" s="66"/>
      <c r="T117" s="66">
        <f>F117-N117</f>
        <v>3.2029999999963366E-2</v>
      </c>
      <c r="U117" s="123">
        <f t="shared" si="78"/>
        <v>0</v>
      </c>
      <c r="V117" s="123"/>
      <c r="W117" s="123">
        <f t="shared" si="79"/>
        <v>99.994929970618855</v>
      </c>
      <c r="X117" s="123"/>
      <c r="Y117" s="123"/>
      <c r="Z117" s="123"/>
    </row>
    <row r="118" spans="1:26" s="59" customFormat="1">
      <c r="A118" s="177" t="s">
        <v>283</v>
      </c>
      <c r="B118" s="66" t="s">
        <v>301</v>
      </c>
      <c r="C118" s="121" t="s">
        <v>370</v>
      </c>
      <c r="D118" s="66">
        <f t="shared" si="77"/>
        <v>0</v>
      </c>
      <c r="E118" s="66"/>
      <c r="F118" s="66"/>
      <c r="G118" s="66"/>
      <c r="H118" s="66"/>
      <c r="I118" s="66"/>
      <c r="J118" s="388"/>
      <c r="K118" s="388"/>
      <c r="L118" s="66"/>
      <c r="M118" s="66"/>
      <c r="N118" s="66"/>
      <c r="O118" s="66"/>
      <c r="P118" s="66"/>
      <c r="Q118" s="66"/>
      <c r="R118" s="66"/>
      <c r="S118" s="66"/>
      <c r="T118" s="66">
        <v>0.26</v>
      </c>
      <c r="U118" s="123" t="e">
        <f t="shared" si="78"/>
        <v>#DIV/0!</v>
      </c>
      <c r="V118" s="123"/>
      <c r="W118" s="123" t="e">
        <f t="shared" si="79"/>
        <v>#DIV/0!</v>
      </c>
      <c r="X118" s="123"/>
      <c r="Y118" s="123"/>
      <c r="Z118" s="123"/>
    </row>
    <row r="119" spans="1:26" s="59" customFormat="1" ht="22.5">
      <c r="A119" s="120" t="s">
        <v>284</v>
      </c>
      <c r="B119" s="66" t="s">
        <v>280</v>
      </c>
      <c r="C119" s="121" t="s">
        <v>371</v>
      </c>
      <c r="D119" s="66">
        <f t="shared" si="77"/>
        <v>874.35954599999991</v>
      </c>
      <c r="E119" s="66"/>
      <c r="F119" s="66">
        <v>874.35954599999991</v>
      </c>
      <c r="G119" s="66"/>
      <c r="H119" s="66"/>
      <c r="I119" s="66"/>
      <c r="J119" s="388"/>
      <c r="K119" s="388"/>
      <c r="L119" s="66"/>
      <c r="M119" s="66"/>
      <c r="N119" s="66">
        <v>873.33143799999993</v>
      </c>
      <c r="O119" s="66"/>
      <c r="P119" s="66"/>
      <c r="Q119" s="66"/>
      <c r="R119" s="66"/>
      <c r="S119" s="66"/>
      <c r="T119" s="66">
        <v>1.028108</v>
      </c>
      <c r="U119" s="123">
        <f t="shared" si="78"/>
        <v>0</v>
      </c>
      <c r="V119" s="123"/>
      <c r="W119" s="123">
        <f t="shared" si="79"/>
        <v>99.882415877461014</v>
      </c>
      <c r="X119" s="123"/>
      <c r="Y119" s="123"/>
      <c r="Z119" s="123"/>
    </row>
    <row r="120" spans="1:26" s="59" customFormat="1">
      <c r="A120" s="120" t="s">
        <v>326</v>
      </c>
      <c r="B120" s="66" t="s">
        <v>272</v>
      </c>
      <c r="C120" s="121" t="s">
        <v>372</v>
      </c>
      <c r="D120" s="66">
        <f t="shared" si="77"/>
        <v>554.96000000000015</v>
      </c>
      <c r="E120" s="66"/>
      <c r="F120" s="66">
        <v>554.96000000000015</v>
      </c>
      <c r="G120" s="66"/>
      <c r="H120" s="66"/>
      <c r="I120" s="66"/>
      <c r="J120" s="388"/>
      <c r="K120" s="388"/>
      <c r="L120" s="66"/>
      <c r="M120" s="66"/>
      <c r="N120" s="66">
        <v>553.1600000000002</v>
      </c>
      <c r="O120" s="66"/>
      <c r="P120" s="66"/>
      <c r="Q120" s="66"/>
      <c r="R120" s="66"/>
      <c r="S120" s="66"/>
      <c r="T120" s="66"/>
      <c r="U120" s="123">
        <f t="shared" si="78"/>
        <v>0</v>
      </c>
      <c r="V120" s="123"/>
      <c r="W120" s="123">
        <f t="shared" si="79"/>
        <v>99.675652299264812</v>
      </c>
      <c r="X120" s="123"/>
      <c r="Y120" s="123"/>
      <c r="Z120" s="123"/>
    </row>
    <row r="121" spans="1:26" s="59" customFormat="1">
      <c r="A121" s="120" t="s">
        <v>327</v>
      </c>
      <c r="B121" s="66" t="s">
        <v>287</v>
      </c>
      <c r="C121" s="121" t="s">
        <v>373</v>
      </c>
      <c r="D121" s="66">
        <f t="shared" ref="D121:D128" si="83">E121+F121</f>
        <v>412.651545</v>
      </c>
      <c r="E121" s="66"/>
      <c r="F121" s="66">
        <v>412.651545</v>
      </c>
      <c r="G121" s="66"/>
      <c r="H121" s="66"/>
      <c r="I121" s="66"/>
      <c r="J121" s="388"/>
      <c r="K121" s="388"/>
      <c r="L121" s="66"/>
      <c r="M121" s="66"/>
      <c r="N121" s="66">
        <v>412.651545</v>
      </c>
      <c r="O121" s="66"/>
      <c r="P121" s="66"/>
      <c r="Q121" s="66"/>
      <c r="R121" s="66"/>
      <c r="S121" s="66"/>
      <c r="T121" s="66"/>
      <c r="U121" s="123">
        <f t="shared" si="78"/>
        <v>0</v>
      </c>
      <c r="V121" s="123"/>
      <c r="W121" s="123">
        <f t="shared" si="79"/>
        <v>100</v>
      </c>
      <c r="X121" s="123"/>
      <c r="Y121" s="123"/>
      <c r="Z121" s="123"/>
    </row>
    <row r="122" spans="1:26" s="59" customFormat="1">
      <c r="A122" s="120" t="s">
        <v>312</v>
      </c>
      <c r="B122" s="66" t="s">
        <v>302</v>
      </c>
      <c r="C122" s="121" t="s">
        <v>374</v>
      </c>
      <c r="D122" s="66">
        <f t="shared" si="83"/>
        <v>1451.324349</v>
      </c>
      <c r="E122" s="66"/>
      <c r="F122" s="66">
        <v>1451.324349</v>
      </c>
      <c r="G122" s="66"/>
      <c r="H122" s="66"/>
      <c r="I122" s="66"/>
      <c r="J122" s="388"/>
      <c r="K122" s="388"/>
      <c r="L122" s="66"/>
      <c r="M122" s="66"/>
      <c r="N122" s="66">
        <v>1426.1094750000002</v>
      </c>
      <c r="O122" s="66"/>
      <c r="P122" s="66"/>
      <c r="Q122" s="66"/>
      <c r="R122" s="66"/>
      <c r="S122" s="66"/>
      <c r="T122" s="66">
        <v>8.8920340000000007</v>
      </c>
      <c r="U122" s="123">
        <f t="shared" si="78"/>
        <v>0</v>
      </c>
      <c r="V122" s="123"/>
      <c r="W122" s="123">
        <f t="shared" si="79"/>
        <v>98.262629989128655</v>
      </c>
      <c r="X122" s="123"/>
      <c r="Y122" s="123"/>
      <c r="Z122" s="123"/>
    </row>
    <row r="123" spans="1:26" s="59" customFormat="1">
      <c r="A123" s="120" t="s">
        <v>313</v>
      </c>
      <c r="B123" s="66" t="s">
        <v>303</v>
      </c>
      <c r="C123" s="121" t="s">
        <v>328</v>
      </c>
      <c r="D123" s="66">
        <f t="shared" si="83"/>
        <v>895.83299999999997</v>
      </c>
      <c r="E123" s="66"/>
      <c r="F123" s="66">
        <v>895.83299999999997</v>
      </c>
      <c r="G123" s="66"/>
      <c r="H123" s="66"/>
      <c r="I123" s="66"/>
      <c r="J123" s="388"/>
      <c r="K123" s="388"/>
      <c r="L123" s="66"/>
      <c r="M123" s="66"/>
      <c r="N123" s="66">
        <v>895.83299999999997</v>
      </c>
      <c r="O123" s="66"/>
      <c r="P123" s="66"/>
      <c r="Q123" s="66"/>
      <c r="R123" s="66"/>
      <c r="S123" s="66"/>
      <c r="T123" s="66">
        <f>F123-N123</f>
        <v>0</v>
      </c>
      <c r="U123" s="123">
        <f t="shared" si="78"/>
        <v>0</v>
      </c>
      <c r="V123" s="123"/>
      <c r="W123" s="123">
        <f t="shared" si="79"/>
        <v>100</v>
      </c>
      <c r="X123" s="123"/>
      <c r="Y123" s="123"/>
      <c r="Z123" s="123"/>
    </row>
    <row r="124" spans="1:26" s="59" customFormat="1">
      <c r="A124" s="120" t="s">
        <v>314</v>
      </c>
      <c r="B124" s="66" t="s">
        <v>304</v>
      </c>
      <c r="C124" s="121" t="s">
        <v>375</v>
      </c>
      <c r="D124" s="66">
        <f t="shared" si="83"/>
        <v>314.846362</v>
      </c>
      <c r="E124" s="66"/>
      <c r="F124" s="66">
        <v>314.846362</v>
      </c>
      <c r="G124" s="66"/>
      <c r="H124" s="66"/>
      <c r="I124" s="66"/>
      <c r="J124" s="388"/>
      <c r="K124" s="388"/>
      <c r="L124" s="66"/>
      <c r="M124" s="66"/>
      <c r="N124" s="66">
        <v>313.69785999999999</v>
      </c>
      <c r="O124" s="66"/>
      <c r="P124" s="66"/>
      <c r="Q124" s="66"/>
      <c r="R124" s="66"/>
      <c r="S124" s="66"/>
      <c r="T124" s="178">
        <v>1.011182</v>
      </c>
      <c r="U124" s="123">
        <f t="shared" si="78"/>
        <v>0</v>
      </c>
      <c r="V124" s="123"/>
      <c r="W124" s="123">
        <f t="shared" si="79"/>
        <v>99.635218271951956</v>
      </c>
      <c r="X124" s="123"/>
      <c r="Y124" s="123"/>
      <c r="Z124" s="123"/>
    </row>
    <row r="125" spans="1:26" s="59" customFormat="1">
      <c r="A125" s="120" t="s">
        <v>315</v>
      </c>
      <c r="B125" s="66" t="s">
        <v>295</v>
      </c>
      <c r="C125" s="121" t="s">
        <v>376</v>
      </c>
      <c r="D125" s="66">
        <f t="shared" si="83"/>
        <v>1601.065337</v>
      </c>
      <c r="E125" s="66"/>
      <c r="F125" s="66">
        <v>1601.065337</v>
      </c>
      <c r="G125" s="66"/>
      <c r="H125" s="66"/>
      <c r="I125" s="66"/>
      <c r="J125" s="388"/>
      <c r="K125" s="388"/>
      <c r="L125" s="66"/>
      <c r="M125" s="66"/>
      <c r="N125" s="66">
        <v>1537.9982949999999</v>
      </c>
      <c r="O125" s="66"/>
      <c r="P125" s="66"/>
      <c r="Q125" s="66"/>
      <c r="R125" s="66"/>
      <c r="S125" s="66"/>
      <c r="T125" s="66">
        <v>1.017042</v>
      </c>
      <c r="U125" s="123">
        <f t="shared" si="78"/>
        <v>0</v>
      </c>
      <c r="V125" s="123"/>
      <c r="W125" s="123">
        <f t="shared" si="79"/>
        <v>96.060932646373303</v>
      </c>
      <c r="X125" s="123"/>
      <c r="Y125" s="123"/>
      <c r="Z125" s="123"/>
    </row>
    <row r="126" spans="1:26" s="59" customFormat="1">
      <c r="A126" s="120" t="s">
        <v>316</v>
      </c>
      <c r="B126" s="66" t="s">
        <v>293</v>
      </c>
      <c r="C126" s="121" t="s">
        <v>377</v>
      </c>
      <c r="D126" s="66">
        <f t="shared" si="83"/>
        <v>413.67609000000004</v>
      </c>
      <c r="E126" s="66"/>
      <c r="F126" s="66">
        <v>413.67609000000004</v>
      </c>
      <c r="G126" s="66"/>
      <c r="H126" s="66"/>
      <c r="I126" s="66"/>
      <c r="J126" s="388"/>
      <c r="K126" s="388"/>
      <c r="L126" s="66"/>
      <c r="M126" s="66"/>
      <c r="N126" s="66">
        <v>413.67609000000004</v>
      </c>
      <c r="O126" s="66"/>
      <c r="P126" s="66"/>
      <c r="Q126" s="66"/>
      <c r="R126" s="66"/>
      <c r="S126" s="66"/>
      <c r="T126" s="66">
        <v>0</v>
      </c>
      <c r="U126" s="123">
        <f t="shared" si="78"/>
        <v>0</v>
      </c>
      <c r="V126" s="123"/>
      <c r="W126" s="123">
        <f t="shared" si="79"/>
        <v>100</v>
      </c>
      <c r="X126" s="123"/>
      <c r="Y126" s="123"/>
      <c r="Z126" s="123"/>
    </row>
    <row r="127" spans="1:26" s="59" customFormat="1">
      <c r="A127" s="120" t="s">
        <v>317</v>
      </c>
      <c r="B127" s="66" t="s">
        <v>473</v>
      </c>
      <c r="C127" s="121" t="s">
        <v>378</v>
      </c>
      <c r="D127" s="66">
        <f t="shared" si="83"/>
        <v>8279.634351495999</v>
      </c>
      <c r="E127" s="66"/>
      <c r="F127" s="66">
        <v>8279.634351495999</v>
      </c>
      <c r="G127" s="66"/>
      <c r="H127" s="66"/>
      <c r="I127" s="66"/>
      <c r="J127" s="388"/>
      <c r="K127" s="388"/>
      <c r="L127" s="66"/>
      <c r="M127" s="66"/>
      <c r="N127" s="66">
        <v>8279.634351495999</v>
      </c>
      <c r="O127" s="66"/>
      <c r="P127" s="66"/>
      <c r="Q127" s="66"/>
      <c r="R127" s="66"/>
      <c r="S127" s="66"/>
      <c r="T127" s="66">
        <v>0</v>
      </c>
      <c r="U127" s="123">
        <f t="shared" si="78"/>
        <v>0</v>
      </c>
      <c r="V127" s="123"/>
      <c r="W127" s="123">
        <f t="shared" si="79"/>
        <v>100</v>
      </c>
      <c r="X127" s="123"/>
      <c r="Y127" s="123"/>
      <c r="Z127" s="123"/>
    </row>
    <row r="128" spans="1:26" s="59" customFormat="1">
      <c r="A128" s="120" t="s">
        <v>318</v>
      </c>
      <c r="B128" s="66" t="s">
        <v>292</v>
      </c>
      <c r="C128" s="121" t="s">
        <v>379</v>
      </c>
      <c r="D128" s="66">
        <f t="shared" si="83"/>
        <v>1015.7162524999999</v>
      </c>
      <c r="E128" s="66"/>
      <c r="F128" s="66">
        <v>1015.7162524999999</v>
      </c>
      <c r="G128" s="66"/>
      <c r="H128" s="66"/>
      <c r="I128" s="66"/>
      <c r="J128" s="388"/>
      <c r="K128" s="388"/>
      <c r="L128" s="66"/>
      <c r="M128" s="66"/>
      <c r="N128" s="66">
        <v>1015.7162524999999</v>
      </c>
      <c r="O128" s="66"/>
      <c r="P128" s="66"/>
      <c r="Q128" s="66"/>
      <c r="R128" s="66"/>
      <c r="S128" s="66"/>
      <c r="T128" s="66">
        <f>F128-N128</f>
        <v>0</v>
      </c>
      <c r="U128" s="123">
        <f t="shared" si="78"/>
        <v>0</v>
      </c>
      <c r="V128" s="123"/>
      <c r="W128" s="123">
        <f t="shared" si="79"/>
        <v>100</v>
      </c>
      <c r="X128" s="123"/>
      <c r="Y128" s="123"/>
      <c r="Z128" s="123"/>
    </row>
    <row r="129" spans="1:26" s="59" customFormat="1">
      <c r="A129" s="120" t="s">
        <v>319</v>
      </c>
      <c r="B129" s="66" t="s">
        <v>305</v>
      </c>
      <c r="C129" s="121" t="s">
        <v>380</v>
      </c>
      <c r="D129" s="66">
        <f t="shared" si="77"/>
        <v>760.6775775000001</v>
      </c>
      <c r="E129" s="66"/>
      <c r="F129" s="66">
        <v>760.6775775000001</v>
      </c>
      <c r="G129" s="66"/>
      <c r="H129" s="66"/>
      <c r="I129" s="66"/>
      <c r="J129" s="388"/>
      <c r="K129" s="388"/>
      <c r="L129" s="66"/>
      <c r="M129" s="66"/>
      <c r="N129" s="66">
        <v>760.6775775000001</v>
      </c>
      <c r="O129" s="66"/>
      <c r="P129" s="66"/>
      <c r="Q129" s="66"/>
      <c r="R129" s="66"/>
      <c r="S129" s="66"/>
      <c r="T129" s="66">
        <f>F129-N129</f>
        <v>0</v>
      </c>
      <c r="U129" s="123">
        <f t="shared" si="78"/>
        <v>0</v>
      </c>
      <c r="V129" s="123"/>
      <c r="W129" s="123">
        <f t="shared" si="79"/>
        <v>100</v>
      </c>
      <c r="X129" s="123"/>
      <c r="Y129" s="123"/>
      <c r="Z129" s="123"/>
    </row>
    <row r="130" spans="1:26" s="59" customFormat="1">
      <c r="A130" s="120" t="s">
        <v>320</v>
      </c>
      <c r="B130" s="66" t="s">
        <v>306</v>
      </c>
      <c r="C130" s="121" t="s">
        <v>381</v>
      </c>
      <c r="D130" s="66">
        <f t="shared" si="77"/>
        <v>522.2953</v>
      </c>
      <c r="E130" s="66"/>
      <c r="F130" s="66">
        <v>522.2953</v>
      </c>
      <c r="G130" s="66"/>
      <c r="H130" s="66"/>
      <c r="I130" s="66"/>
      <c r="J130" s="388"/>
      <c r="K130" s="388"/>
      <c r="L130" s="66"/>
      <c r="M130" s="66"/>
      <c r="N130" s="66">
        <v>507.76407299999994</v>
      </c>
      <c r="O130" s="66"/>
      <c r="P130" s="66"/>
      <c r="Q130" s="66"/>
      <c r="R130" s="66"/>
      <c r="S130" s="66"/>
      <c r="T130" s="66">
        <v>6.0193289999999893</v>
      </c>
      <c r="U130" s="123">
        <f t="shared" si="78"/>
        <v>0</v>
      </c>
      <c r="V130" s="123"/>
      <c r="W130" s="123">
        <f t="shared" si="79"/>
        <v>97.217813945482561</v>
      </c>
      <c r="X130" s="123"/>
      <c r="Y130" s="123"/>
      <c r="Z130" s="123"/>
    </row>
    <row r="131" spans="1:26" s="59" customFormat="1">
      <c r="A131" s="120" t="s">
        <v>321</v>
      </c>
      <c r="B131" s="66" t="s">
        <v>307</v>
      </c>
      <c r="C131" s="121" t="s">
        <v>382</v>
      </c>
      <c r="D131" s="66">
        <f t="shared" si="77"/>
        <v>1010.0506369999998</v>
      </c>
      <c r="E131" s="66"/>
      <c r="F131" s="66">
        <v>1010.0506369999998</v>
      </c>
      <c r="G131" s="66"/>
      <c r="H131" s="66"/>
      <c r="I131" s="66"/>
      <c r="J131" s="388"/>
      <c r="K131" s="388"/>
      <c r="L131" s="66"/>
      <c r="M131" s="66"/>
      <c r="N131" s="66">
        <v>960.50171399999999</v>
      </c>
      <c r="O131" s="66"/>
      <c r="P131" s="66"/>
      <c r="Q131" s="66"/>
      <c r="R131" s="66"/>
      <c r="S131" s="66"/>
      <c r="T131" s="66">
        <v>49.375042999999806</v>
      </c>
      <c r="U131" s="123">
        <f t="shared" si="78"/>
        <v>0</v>
      </c>
      <c r="V131" s="123"/>
      <c r="W131" s="123">
        <f t="shared" si="79"/>
        <v>95.094411984416197</v>
      </c>
      <c r="X131" s="123"/>
      <c r="Y131" s="123"/>
      <c r="Z131" s="123"/>
    </row>
    <row r="132" spans="1:26" s="59" customFormat="1">
      <c r="A132" s="120" t="s">
        <v>322</v>
      </c>
      <c r="B132" s="66" t="s">
        <v>308</v>
      </c>
      <c r="C132" s="121" t="s">
        <v>525</v>
      </c>
      <c r="D132" s="66">
        <f t="shared" si="77"/>
        <v>668.85019799999998</v>
      </c>
      <c r="E132" s="66"/>
      <c r="F132" s="66">
        <v>668.85019799999998</v>
      </c>
      <c r="G132" s="66"/>
      <c r="H132" s="66"/>
      <c r="I132" s="66"/>
      <c r="J132" s="388"/>
      <c r="K132" s="388"/>
      <c r="L132" s="66"/>
      <c r="M132" s="66"/>
      <c r="N132" s="66">
        <v>668.85019799999998</v>
      </c>
      <c r="O132" s="66"/>
      <c r="P132" s="66"/>
      <c r="Q132" s="66"/>
      <c r="R132" s="66"/>
      <c r="S132" s="66"/>
      <c r="T132" s="66">
        <f>F132-N132</f>
        <v>0</v>
      </c>
      <c r="U132" s="123">
        <f t="shared" si="78"/>
        <v>0</v>
      </c>
      <c r="V132" s="123"/>
      <c r="W132" s="123">
        <f t="shared" si="79"/>
        <v>100</v>
      </c>
      <c r="X132" s="123"/>
      <c r="Y132" s="123"/>
      <c r="Z132" s="123"/>
    </row>
    <row r="133" spans="1:26" s="59" customFormat="1">
      <c r="A133" s="120" t="s">
        <v>323</v>
      </c>
      <c r="B133" s="66" t="s">
        <v>309</v>
      </c>
      <c r="C133" s="121" t="s">
        <v>383</v>
      </c>
      <c r="D133" s="66">
        <f t="shared" si="77"/>
        <v>379.72810040000002</v>
      </c>
      <c r="E133" s="66"/>
      <c r="F133" s="66">
        <v>379.72810040000002</v>
      </c>
      <c r="G133" s="66"/>
      <c r="H133" s="66"/>
      <c r="I133" s="66"/>
      <c r="J133" s="388"/>
      <c r="K133" s="388"/>
      <c r="L133" s="66"/>
      <c r="M133" s="66"/>
      <c r="N133" s="66">
        <v>378.25928040000019</v>
      </c>
      <c r="O133" s="66"/>
      <c r="P133" s="66"/>
      <c r="Q133" s="66"/>
      <c r="R133" s="66"/>
      <c r="S133" s="66"/>
      <c r="T133" s="66">
        <v>3.7819999999999999E-2</v>
      </c>
      <c r="U133" s="123">
        <f t="shared" si="78"/>
        <v>0</v>
      </c>
      <c r="V133" s="123"/>
      <c r="W133" s="123">
        <f t="shared" si="79"/>
        <v>99.613191649906184</v>
      </c>
      <c r="X133" s="123"/>
      <c r="Y133" s="123"/>
      <c r="Z133" s="123"/>
    </row>
    <row r="134" spans="1:26" s="59" customFormat="1">
      <c r="A134" s="120" t="s">
        <v>324</v>
      </c>
      <c r="B134" s="66" t="s">
        <v>310</v>
      </c>
      <c r="C134" s="121" t="s">
        <v>384</v>
      </c>
      <c r="D134" s="66">
        <f t="shared" si="77"/>
        <v>143.76815999999999</v>
      </c>
      <c r="E134" s="66"/>
      <c r="F134" s="66">
        <v>143.76815999999999</v>
      </c>
      <c r="G134" s="66"/>
      <c r="H134" s="66"/>
      <c r="I134" s="66"/>
      <c r="J134" s="388"/>
      <c r="K134" s="388"/>
      <c r="L134" s="66"/>
      <c r="M134" s="66"/>
      <c r="N134" s="66">
        <v>143.76815999999999</v>
      </c>
      <c r="O134" s="66"/>
      <c r="P134" s="66"/>
      <c r="Q134" s="66"/>
      <c r="R134" s="66"/>
      <c r="S134" s="66"/>
      <c r="T134" s="66">
        <f>F134-N134</f>
        <v>0</v>
      </c>
      <c r="U134" s="123">
        <f t="shared" si="78"/>
        <v>0</v>
      </c>
      <c r="V134" s="123"/>
      <c r="W134" s="123">
        <f t="shared" si="79"/>
        <v>100</v>
      </c>
      <c r="X134" s="123"/>
      <c r="Y134" s="123"/>
      <c r="Z134" s="123"/>
    </row>
    <row r="135" spans="1:26" s="59" customFormat="1">
      <c r="A135" s="120" t="s">
        <v>325</v>
      </c>
      <c r="B135" s="66" t="s">
        <v>474</v>
      </c>
      <c r="C135" s="121" t="s">
        <v>522</v>
      </c>
      <c r="D135" s="66">
        <f t="shared" ref="D135:D136" si="84">E135+F135</f>
        <v>68.942000000000007</v>
      </c>
      <c r="E135" s="66"/>
      <c r="F135" s="66">
        <v>68.942000000000007</v>
      </c>
      <c r="G135" s="66"/>
      <c r="H135" s="66"/>
      <c r="I135" s="66"/>
      <c r="J135" s="388"/>
      <c r="K135" s="388"/>
      <c r="L135" s="66"/>
      <c r="M135" s="66"/>
      <c r="N135" s="66">
        <v>68.919499999999999</v>
      </c>
      <c r="O135" s="66"/>
      <c r="P135" s="66"/>
      <c r="Q135" s="66"/>
      <c r="R135" s="66"/>
      <c r="S135" s="66"/>
      <c r="T135" s="66">
        <v>2.1999999999999999E-2</v>
      </c>
      <c r="U135" s="123">
        <f t="shared" si="78"/>
        <v>0</v>
      </c>
      <c r="V135" s="123"/>
      <c r="W135" s="123">
        <f t="shared" si="79"/>
        <v>99.967363871080025</v>
      </c>
      <c r="X135" s="123"/>
      <c r="Y135" s="123"/>
      <c r="Z135" s="123"/>
    </row>
    <row r="136" spans="1:26" s="59" customFormat="1">
      <c r="A136" s="120" t="s">
        <v>476</v>
      </c>
      <c r="B136" s="66" t="s">
        <v>475</v>
      </c>
      <c r="C136" s="121" t="s">
        <v>523</v>
      </c>
      <c r="D136" s="66">
        <f t="shared" si="84"/>
        <v>140.63800000000001</v>
      </c>
      <c r="E136" s="66"/>
      <c r="F136" s="66">
        <v>140.63800000000001</v>
      </c>
      <c r="G136" s="66"/>
      <c r="H136" s="66"/>
      <c r="I136" s="66"/>
      <c r="J136" s="388"/>
      <c r="K136" s="388"/>
      <c r="L136" s="66"/>
      <c r="M136" s="66"/>
      <c r="N136" s="66">
        <v>140.55169000000001</v>
      </c>
      <c r="O136" s="66"/>
      <c r="P136" s="66"/>
      <c r="Q136" s="66"/>
      <c r="R136" s="66"/>
      <c r="S136" s="66"/>
      <c r="T136" s="66">
        <v>1.8000000000000682E-2</v>
      </c>
      <c r="U136" s="123">
        <f t="shared" ref="U136" si="85">L136/D136*100</f>
        <v>0</v>
      </c>
      <c r="V136" s="123"/>
      <c r="W136" s="123">
        <f t="shared" ref="W136" si="86">N136/F136*100</f>
        <v>99.938629673345758</v>
      </c>
      <c r="X136" s="123"/>
      <c r="Y136" s="123"/>
      <c r="Z136" s="123"/>
    </row>
    <row r="137" spans="1:26" s="51" customFormat="1" ht="14.25">
      <c r="A137" s="76">
        <v>10</v>
      </c>
      <c r="B137" s="54" t="s">
        <v>329</v>
      </c>
      <c r="C137" s="53"/>
      <c r="D137" s="79">
        <f>SUM(D138:D139)</f>
        <v>3408.4327000000003</v>
      </c>
      <c r="E137" s="79">
        <f t="shared" ref="E137:T137" si="87">SUM(E138:E139)</f>
        <v>0</v>
      </c>
      <c r="F137" s="79">
        <f>SUM(F138:F139)</f>
        <v>3408.4327000000003</v>
      </c>
      <c r="G137" s="79"/>
      <c r="H137" s="79"/>
      <c r="I137" s="79"/>
      <c r="J137" s="388">
        <f t="shared" ref="J137:J166" si="88">SUM(M137:Q137)</f>
        <v>3408.4327000000003</v>
      </c>
      <c r="K137" s="388">
        <f t="shared" ref="K137:K166" si="89">J137-L137</f>
        <v>3408.4327000000003</v>
      </c>
      <c r="L137" s="79">
        <f t="shared" si="87"/>
        <v>0</v>
      </c>
      <c r="M137" s="79">
        <f t="shared" si="87"/>
        <v>0</v>
      </c>
      <c r="N137" s="79">
        <f t="shared" si="87"/>
        <v>3408.4327000000003</v>
      </c>
      <c r="O137" s="79">
        <f t="shared" si="87"/>
        <v>0</v>
      </c>
      <c r="P137" s="79">
        <f t="shared" si="87"/>
        <v>0</v>
      </c>
      <c r="Q137" s="79">
        <f t="shared" si="87"/>
        <v>0</v>
      </c>
      <c r="R137" s="79">
        <f t="shared" si="87"/>
        <v>0</v>
      </c>
      <c r="S137" s="79">
        <f t="shared" si="87"/>
        <v>0</v>
      </c>
      <c r="T137" s="79">
        <f t="shared" si="87"/>
        <v>0</v>
      </c>
      <c r="U137" s="123">
        <f t="shared" si="78"/>
        <v>0</v>
      </c>
      <c r="V137" s="123"/>
      <c r="W137" s="123">
        <f t="shared" si="79"/>
        <v>100</v>
      </c>
      <c r="X137" s="123"/>
      <c r="Y137" s="123"/>
      <c r="Z137" s="123"/>
    </row>
    <row r="138" spans="1:26" s="59" customFormat="1">
      <c r="A138" s="120" t="s">
        <v>243</v>
      </c>
      <c r="B138" s="66" t="s">
        <v>330</v>
      </c>
      <c r="C138" s="121" t="s">
        <v>385</v>
      </c>
      <c r="D138" s="66">
        <f t="shared" si="77"/>
        <v>1446.201</v>
      </c>
      <c r="E138" s="66"/>
      <c r="F138" s="66">
        <v>1446.201</v>
      </c>
      <c r="G138" s="66"/>
      <c r="H138" s="66"/>
      <c r="I138" s="66"/>
      <c r="J138" s="388"/>
      <c r="K138" s="388"/>
      <c r="L138" s="66"/>
      <c r="M138" s="66"/>
      <c r="N138" s="66">
        <v>1446.201</v>
      </c>
      <c r="O138" s="66"/>
      <c r="P138" s="66"/>
      <c r="Q138" s="66"/>
      <c r="R138" s="66"/>
      <c r="S138" s="66"/>
      <c r="T138" s="66">
        <v>0</v>
      </c>
      <c r="U138" s="123">
        <f t="shared" si="78"/>
        <v>0</v>
      </c>
      <c r="V138" s="123"/>
      <c r="W138" s="123">
        <f t="shared" si="79"/>
        <v>100</v>
      </c>
      <c r="X138" s="123"/>
      <c r="Y138" s="123"/>
      <c r="Z138" s="123"/>
    </row>
    <row r="139" spans="1:26" s="59" customFormat="1">
      <c r="A139" s="120" t="s">
        <v>244</v>
      </c>
      <c r="B139" s="66" t="s">
        <v>331</v>
      </c>
      <c r="C139" s="121" t="s">
        <v>386</v>
      </c>
      <c r="D139" s="66">
        <f t="shared" ref="D139:D145" si="90">E139+F139</f>
        <v>1962.2317</v>
      </c>
      <c r="E139" s="66"/>
      <c r="F139" s="66">
        <v>1962.2317</v>
      </c>
      <c r="G139" s="66"/>
      <c r="H139" s="66"/>
      <c r="I139" s="66"/>
      <c r="J139" s="388"/>
      <c r="K139" s="388"/>
      <c r="L139" s="66"/>
      <c r="M139" s="66"/>
      <c r="N139" s="66">
        <v>1962.2317</v>
      </c>
      <c r="O139" s="66"/>
      <c r="P139" s="66"/>
      <c r="Q139" s="66"/>
      <c r="R139" s="66"/>
      <c r="S139" s="66"/>
      <c r="T139" s="66">
        <v>0</v>
      </c>
      <c r="U139" s="123">
        <f t="shared" si="78"/>
        <v>0</v>
      </c>
      <c r="V139" s="123"/>
      <c r="W139" s="123">
        <f t="shared" si="79"/>
        <v>100</v>
      </c>
      <c r="X139" s="123"/>
      <c r="Y139" s="123"/>
      <c r="Z139" s="123"/>
    </row>
    <row r="140" spans="1:26" s="51" customFormat="1" ht="14.25">
      <c r="A140" s="76">
        <v>11</v>
      </c>
      <c r="B140" s="54" t="s">
        <v>332</v>
      </c>
      <c r="C140" s="53"/>
      <c r="D140" s="79">
        <f>SUM(D141:D148)</f>
        <v>2051.9667930000001</v>
      </c>
      <c r="E140" s="79">
        <f t="shared" ref="E140" si="91">SUM(E141:E148)</f>
        <v>0</v>
      </c>
      <c r="F140" s="79">
        <f>SUM(F141:F148)</f>
        <v>2051.9667930000001</v>
      </c>
      <c r="G140" s="79">
        <f t="shared" ref="G140:T140" si="92">SUM(G141:G148)</f>
        <v>0</v>
      </c>
      <c r="H140" s="79">
        <f t="shared" si="92"/>
        <v>0</v>
      </c>
      <c r="I140" s="79">
        <f t="shared" si="92"/>
        <v>0</v>
      </c>
      <c r="J140" s="79">
        <f t="shared" si="92"/>
        <v>0</v>
      </c>
      <c r="K140" s="79">
        <f t="shared" si="92"/>
        <v>0</v>
      </c>
      <c r="L140" s="79">
        <f t="shared" si="92"/>
        <v>0</v>
      </c>
      <c r="M140" s="79">
        <f t="shared" si="92"/>
        <v>0</v>
      </c>
      <c r="N140" s="79">
        <f t="shared" si="92"/>
        <v>2040.9924900000001</v>
      </c>
      <c r="O140" s="79">
        <f t="shared" si="92"/>
        <v>0</v>
      </c>
      <c r="P140" s="79">
        <f t="shared" si="92"/>
        <v>0</v>
      </c>
      <c r="Q140" s="79">
        <f t="shared" si="92"/>
        <v>0</v>
      </c>
      <c r="R140" s="79">
        <f t="shared" si="92"/>
        <v>0</v>
      </c>
      <c r="S140" s="79">
        <f t="shared" si="92"/>
        <v>0</v>
      </c>
      <c r="T140" s="79">
        <f t="shared" si="92"/>
        <v>5.0180649999999787</v>
      </c>
      <c r="U140" s="123">
        <f t="shared" si="78"/>
        <v>0</v>
      </c>
      <c r="V140" s="123"/>
      <c r="W140" s="123">
        <f t="shared" si="79"/>
        <v>99.465181257443476</v>
      </c>
      <c r="X140" s="123"/>
      <c r="Y140" s="123"/>
      <c r="Z140" s="123"/>
    </row>
    <row r="141" spans="1:26" s="59" customFormat="1">
      <c r="A141" s="120" t="s">
        <v>243</v>
      </c>
      <c r="B141" s="66" t="s">
        <v>338</v>
      </c>
      <c r="C141" s="121" t="s">
        <v>387</v>
      </c>
      <c r="D141" s="66">
        <f t="shared" si="90"/>
        <v>22.5</v>
      </c>
      <c r="E141" s="66"/>
      <c r="F141" s="66">
        <v>22.5</v>
      </c>
      <c r="G141" s="66"/>
      <c r="H141" s="66"/>
      <c r="I141" s="66"/>
      <c r="J141" s="388"/>
      <c r="K141" s="388"/>
      <c r="L141" s="66"/>
      <c r="M141" s="66"/>
      <c r="N141" s="66">
        <v>22.497762000000002</v>
      </c>
      <c r="O141" s="66"/>
      <c r="P141" s="66"/>
      <c r="Q141" s="66"/>
      <c r="R141" s="66"/>
      <c r="S141" s="66"/>
      <c r="T141" s="66">
        <v>0</v>
      </c>
      <c r="U141" s="123">
        <f t="shared" si="78"/>
        <v>0</v>
      </c>
      <c r="V141" s="123"/>
      <c r="W141" s="123">
        <f t="shared" si="79"/>
        <v>99.990053333333336</v>
      </c>
      <c r="X141" s="123"/>
      <c r="Y141" s="123"/>
      <c r="Z141" s="123"/>
    </row>
    <row r="142" spans="1:26" s="59" customFormat="1" ht="22.5">
      <c r="A142" s="120" t="s">
        <v>244</v>
      </c>
      <c r="B142" s="66" t="s">
        <v>339</v>
      </c>
      <c r="C142" s="121" t="s">
        <v>387</v>
      </c>
      <c r="D142" s="66">
        <f t="shared" si="90"/>
        <v>394.75900000000001</v>
      </c>
      <c r="E142" s="66"/>
      <c r="F142" s="66">
        <v>394.75900000000001</v>
      </c>
      <c r="G142" s="66"/>
      <c r="H142" s="66"/>
      <c r="I142" s="66"/>
      <c r="J142" s="388"/>
      <c r="K142" s="388"/>
      <c r="L142" s="66"/>
      <c r="M142" s="66"/>
      <c r="N142" s="66">
        <v>388.80500000000001</v>
      </c>
      <c r="O142" s="66"/>
      <c r="P142" s="66"/>
      <c r="Q142" s="66"/>
      <c r="R142" s="66"/>
      <c r="S142" s="66"/>
      <c r="T142" s="66">
        <v>0</v>
      </c>
      <c r="U142" s="123">
        <f t="shared" si="78"/>
        <v>0</v>
      </c>
      <c r="V142" s="123"/>
      <c r="W142" s="123">
        <f t="shared" si="79"/>
        <v>98.491737997107094</v>
      </c>
      <c r="X142" s="123"/>
      <c r="Y142" s="123"/>
      <c r="Z142" s="123"/>
    </row>
    <row r="143" spans="1:26" s="59" customFormat="1">
      <c r="A143" s="120" t="s">
        <v>274</v>
      </c>
      <c r="B143" s="66" t="s">
        <v>333</v>
      </c>
      <c r="C143" s="121" t="s">
        <v>388</v>
      </c>
      <c r="D143" s="66">
        <f t="shared" si="90"/>
        <v>1000</v>
      </c>
      <c r="E143" s="66"/>
      <c r="F143" s="66">
        <v>1000</v>
      </c>
      <c r="G143" s="66"/>
      <c r="H143" s="66"/>
      <c r="I143" s="66"/>
      <c r="J143" s="388"/>
      <c r="K143" s="388"/>
      <c r="L143" s="66"/>
      <c r="M143" s="66"/>
      <c r="N143" s="66">
        <v>1000</v>
      </c>
      <c r="O143" s="66"/>
      <c r="P143" s="66"/>
      <c r="Q143" s="66"/>
      <c r="R143" s="66"/>
      <c r="S143" s="66"/>
      <c r="T143" s="66"/>
      <c r="U143" s="123">
        <f t="shared" si="78"/>
        <v>0</v>
      </c>
      <c r="V143" s="123"/>
      <c r="W143" s="123">
        <f t="shared" si="79"/>
        <v>100</v>
      </c>
      <c r="X143" s="123"/>
      <c r="Y143" s="123"/>
      <c r="Z143" s="123"/>
    </row>
    <row r="144" spans="1:26" s="59" customFormat="1">
      <c r="A144" s="120" t="s">
        <v>282</v>
      </c>
      <c r="B144" s="66" t="s">
        <v>334</v>
      </c>
      <c r="C144" s="121" t="s">
        <v>389</v>
      </c>
      <c r="D144" s="66">
        <f t="shared" si="90"/>
        <v>575.30779300000006</v>
      </c>
      <c r="E144" s="66"/>
      <c r="F144" s="66">
        <v>575.30779300000006</v>
      </c>
      <c r="G144" s="66"/>
      <c r="H144" s="66"/>
      <c r="I144" s="66"/>
      <c r="J144" s="388"/>
      <c r="K144" s="388"/>
      <c r="L144" s="66"/>
      <c r="M144" s="66"/>
      <c r="N144" s="66">
        <v>570.28972800000008</v>
      </c>
      <c r="O144" s="66"/>
      <c r="P144" s="66"/>
      <c r="Q144" s="66"/>
      <c r="R144" s="66"/>
      <c r="S144" s="66"/>
      <c r="T144" s="66">
        <f>F144-N144</f>
        <v>5.0180649999999787</v>
      </c>
      <c r="U144" s="123">
        <f t="shared" si="78"/>
        <v>0</v>
      </c>
      <c r="V144" s="123"/>
      <c r="W144" s="123">
        <f t="shared" si="79"/>
        <v>99.127759946752533</v>
      </c>
      <c r="X144" s="123"/>
      <c r="Y144" s="123"/>
      <c r="Z144" s="123"/>
    </row>
    <row r="145" spans="1:31" s="59" customFormat="1">
      <c r="A145" s="120" t="s">
        <v>283</v>
      </c>
      <c r="B145" s="66" t="s">
        <v>335</v>
      </c>
      <c r="C145" s="121" t="s">
        <v>390</v>
      </c>
      <c r="D145" s="66">
        <f t="shared" si="90"/>
        <v>59.4</v>
      </c>
      <c r="E145" s="66"/>
      <c r="F145" s="66">
        <v>59.4</v>
      </c>
      <c r="G145" s="66"/>
      <c r="H145" s="66"/>
      <c r="I145" s="66"/>
      <c r="J145" s="388"/>
      <c r="K145" s="388"/>
      <c r="L145" s="66"/>
      <c r="M145" s="66"/>
      <c r="N145" s="66">
        <v>59.4</v>
      </c>
      <c r="O145" s="66"/>
      <c r="P145" s="66"/>
      <c r="Q145" s="66"/>
      <c r="R145" s="66"/>
      <c r="S145" s="66"/>
      <c r="T145" s="66"/>
      <c r="U145" s="123">
        <f t="shared" si="78"/>
        <v>0</v>
      </c>
      <c r="V145" s="123"/>
      <c r="W145" s="123">
        <f t="shared" si="79"/>
        <v>100</v>
      </c>
      <c r="X145" s="123"/>
      <c r="Y145" s="123"/>
      <c r="Z145" s="123"/>
      <c r="AB145" s="338"/>
    </row>
    <row r="146" spans="1:31" s="59" customFormat="1">
      <c r="A146" s="120" t="s">
        <v>284</v>
      </c>
      <c r="B146" s="66" t="s">
        <v>340</v>
      </c>
      <c r="C146" s="121" t="s">
        <v>391</v>
      </c>
      <c r="D146" s="66">
        <f t="shared" si="77"/>
        <v>0</v>
      </c>
      <c r="E146" s="66"/>
      <c r="F146" s="66"/>
      <c r="G146" s="66"/>
      <c r="H146" s="66"/>
      <c r="I146" s="66"/>
      <c r="J146" s="388"/>
      <c r="K146" s="388"/>
      <c r="L146" s="66"/>
      <c r="M146" s="66"/>
      <c r="N146" s="66"/>
      <c r="O146" s="66"/>
      <c r="P146" s="66"/>
      <c r="Q146" s="66"/>
      <c r="R146" s="66"/>
      <c r="S146" s="66"/>
      <c r="T146" s="66"/>
      <c r="U146" s="123"/>
      <c r="V146" s="123"/>
      <c r="W146" s="123"/>
      <c r="X146" s="123"/>
      <c r="Y146" s="123"/>
      <c r="Z146" s="123"/>
    </row>
    <row r="147" spans="1:31" s="59" customFormat="1">
      <c r="A147" s="120" t="s">
        <v>326</v>
      </c>
      <c r="B147" s="66" t="s">
        <v>336</v>
      </c>
      <c r="C147" s="121" t="s">
        <v>392</v>
      </c>
      <c r="D147" s="66">
        <f t="shared" si="77"/>
        <v>0</v>
      </c>
      <c r="E147" s="66"/>
      <c r="F147" s="66"/>
      <c r="G147" s="66"/>
      <c r="H147" s="66"/>
      <c r="I147" s="66"/>
      <c r="J147" s="388">
        <f t="shared" si="88"/>
        <v>0</v>
      </c>
      <c r="K147" s="388">
        <f t="shared" si="89"/>
        <v>0</v>
      </c>
      <c r="L147" s="66"/>
      <c r="M147" s="66"/>
      <c r="N147" s="66"/>
      <c r="O147" s="66"/>
      <c r="P147" s="66"/>
      <c r="Q147" s="66"/>
      <c r="R147" s="66"/>
      <c r="S147" s="66"/>
      <c r="T147" s="66"/>
      <c r="U147" s="123"/>
      <c r="V147" s="123"/>
      <c r="W147" s="123"/>
      <c r="X147" s="123"/>
      <c r="Y147" s="123"/>
      <c r="Z147" s="123"/>
    </row>
    <row r="148" spans="1:31" s="59" customFormat="1">
      <c r="A148" s="120" t="s">
        <v>327</v>
      </c>
      <c r="B148" s="66" t="s">
        <v>337</v>
      </c>
      <c r="C148" s="121" t="s">
        <v>393</v>
      </c>
      <c r="D148" s="66">
        <f t="shared" si="77"/>
        <v>0</v>
      </c>
      <c r="E148" s="66"/>
      <c r="F148" s="66"/>
      <c r="G148" s="66"/>
      <c r="H148" s="66"/>
      <c r="I148" s="66"/>
      <c r="J148" s="388">
        <f t="shared" si="88"/>
        <v>0</v>
      </c>
      <c r="K148" s="388">
        <f t="shared" si="89"/>
        <v>0</v>
      </c>
      <c r="L148" s="66"/>
      <c r="M148" s="66"/>
      <c r="N148" s="66"/>
      <c r="O148" s="66"/>
      <c r="P148" s="66"/>
      <c r="Q148" s="66"/>
      <c r="R148" s="66"/>
      <c r="S148" s="66"/>
      <c r="T148" s="66"/>
      <c r="U148" s="123"/>
      <c r="V148" s="123"/>
      <c r="W148" s="123"/>
      <c r="X148" s="123"/>
      <c r="Y148" s="123"/>
      <c r="Z148" s="123"/>
    </row>
    <row r="149" spans="1:31" s="51" customFormat="1" ht="14.25">
      <c r="A149" s="76">
        <v>12</v>
      </c>
      <c r="B149" s="54" t="s">
        <v>633</v>
      </c>
      <c r="C149" s="53"/>
      <c r="D149" s="79"/>
      <c r="E149" s="79"/>
      <c r="F149" s="79">
        <f>F150</f>
        <v>312.25184999999999</v>
      </c>
      <c r="G149" s="79">
        <f t="shared" ref="G149:T149" si="93">G150</f>
        <v>0</v>
      </c>
      <c r="H149" s="79">
        <f t="shared" si="93"/>
        <v>0</v>
      </c>
      <c r="I149" s="79">
        <f t="shared" si="93"/>
        <v>0</v>
      </c>
      <c r="J149" s="79">
        <f t="shared" si="93"/>
        <v>0</v>
      </c>
      <c r="K149" s="79">
        <f t="shared" si="93"/>
        <v>0</v>
      </c>
      <c r="L149" s="79">
        <f t="shared" si="93"/>
        <v>0</v>
      </c>
      <c r="M149" s="79">
        <f t="shared" si="93"/>
        <v>0</v>
      </c>
      <c r="N149" s="79">
        <f t="shared" si="93"/>
        <v>312.25184999999999</v>
      </c>
      <c r="O149" s="79">
        <f t="shared" si="93"/>
        <v>0</v>
      </c>
      <c r="P149" s="79">
        <f t="shared" si="93"/>
        <v>0</v>
      </c>
      <c r="Q149" s="79">
        <f t="shared" si="93"/>
        <v>0</v>
      </c>
      <c r="R149" s="79">
        <f t="shared" si="93"/>
        <v>0</v>
      </c>
      <c r="S149" s="79">
        <f t="shared" si="93"/>
        <v>0</v>
      </c>
      <c r="T149" s="79">
        <f t="shared" si="93"/>
        <v>0</v>
      </c>
      <c r="U149" s="123"/>
      <c r="V149" s="123"/>
      <c r="W149" s="123"/>
      <c r="X149" s="123"/>
      <c r="Y149" s="123"/>
      <c r="Z149" s="123"/>
    </row>
    <row r="150" spans="1:31" s="59" customFormat="1">
      <c r="A150" s="120"/>
      <c r="B150" s="66" t="s">
        <v>634</v>
      </c>
      <c r="C150" s="121" t="s">
        <v>635</v>
      </c>
      <c r="D150" s="66"/>
      <c r="E150" s="66"/>
      <c r="F150" s="66">
        <v>312.25184999999999</v>
      </c>
      <c r="G150" s="66"/>
      <c r="H150" s="66"/>
      <c r="I150" s="66"/>
      <c r="J150" s="388"/>
      <c r="K150" s="388"/>
      <c r="L150" s="66"/>
      <c r="M150" s="66"/>
      <c r="N150" s="66">
        <v>312.25184999999999</v>
      </c>
      <c r="O150" s="66"/>
      <c r="P150" s="66"/>
      <c r="Q150" s="66"/>
      <c r="R150" s="66"/>
      <c r="S150" s="66"/>
      <c r="T150" s="66"/>
      <c r="U150" s="123"/>
      <c r="V150" s="123"/>
      <c r="W150" s="123"/>
      <c r="X150" s="123"/>
      <c r="Y150" s="123"/>
      <c r="Z150" s="123"/>
    </row>
    <row r="151" spans="1:31" s="51" customFormat="1" ht="21">
      <c r="A151" s="76" t="s">
        <v>341</v>
      </c>
      <c r="B151" s="54" t="s">
        <v>524</v>
      </c>
      <c r="C151" s="53"/>
      <c r="D151" s="79">
        <f>D152+D166</f>
        <v>21389.546999999999</v>
      </c>
      <c r="E151" s="79">
        <f t="shared" ref="E151:T151" si="94">E152+E166</f>
        <v>11298.346</v>
      </c>
      <c r="F151" s="79">
        <f t="shared" si="94"/>
        <v>10091.201000000001</v>
      </c>
      <c r="G151" s="79">
        <f t="shared" si="94"/>
        <v>0</v>
      </c>
      <c r="H151" s="79">
        <f t="shared" si="94"/>
        <v>0</v>
      </c>
      <c r="I151" s="79">
        <f t="shared" si="94"/>
        <v>0</v>
      </c>
      <c r="J151" s="79">
        <f t="shared" si="94"/>
        <v>13845.666077000002</v>
      </c>
      <c r="K151" s="79">
        <f t="shared" si="94"/>
        <v>7300.1560000000018</v>
      </c>
      <c r="L151" s="79">
        <f t="shared" si="94"/>
        <v>6545.5100769999999</v>
      </c>
      <c r="M151" s="79">
        <f t="shared" si="94"/>
        <v>4580.09</v>
      </c>
      <c r="N151" s="79">
        <f t="shared" si="94"/>
        <v>9265.5760770000015</v>
      </c>
      <c r="O151" s="79">
        <f t="shared" si="94"/>
        <v>0</v>
      </c>
      <c r="P151" s="79">
        <f t="shared" si="94"/>
        <v>0</v>
      </c>
      <c r="Q151" s="79">
        <f t="shared" si="94"/>
        <v>0</v>
      </c>
      <c r="R151" s="79">
        <f t="shared" si="94"/>
        <v>0</v>
      </c>
      <c r="S151" s="79">
        <f t="shared" si="94"/>
        <v>0</v>
      </c>
      <c r="T151" s="79">
        <f t="shared" si="94"/>
        <v>7543.8809229999997</v>
      </c>
      <c r="U151" s="123">
        <f t="shared" si="78"/>
        <v>30.601443204944921</v>
      </c>
      <c r="V151" s="123">
        <f t="shared" si="81"/>
        <v>40.537703483324023</v>
      </c>
      <c r="W151" s="123">
        <f t="shared" si="79"/>
        <v>91.818368071352467</v>
      </c>
      <c r="X151" s="123"/>
      <c r="Y151" s="123"/>
      <c r="Z151" s="123"/>
    </row>
    <row r="152" spans="1:31" s="153" customFormat="1" ht="40.5" customHeight="1">
      <c r="A152" s="147" t="s">
        <v>343</v>
      </c>
      <c r="B152" s="80" t="s">
        <v>533</v>
      </c>
      <c r="C152" s="148"/>
      <c r="D152" s="80">
        <f>D153+D155+D157+D159+D161+D163</f>
        <v>11298.346</v>
      </c>
      <c r="E152" s="80">
        <f t="shared" ref="E152:S152" si="95">E153+E155+E157+E159+E161+E163</f>
        <v>11298.346</v>
      </c>
      <c r="F152" s="80">
        <f t="shared" si="95"/>
        <v>0</v>
      </c>
      <c r="G152" s="80">
        <f t="shared" si="95"/>
        <v>0</v>
      </c>
      <c r="H152" s="80">
        <f t="shared" si="95"/>
        <v>0</v>
      </c>
      <c r="I152" s="80">
        <f t="shared" si="95"/>
        <v>0</v>
      </c>
      <c r="J152" s="388">
        <f t="shared" si="88"/>
        <v>4580.09</v>
      </c>
      <c r="K152" s="388">
        <f t="shared" si="89"/>
        <v>0</v>
      </c>
      <c r="L152" s="80">
        <f t="shared" si="95"/>
        <v>4580.09</v>
      </c>
      <c r="M152" s="80">
        <f t="shared" si="95"/>
        <v>4580.09</v>
      </c>
      <c r="N152" s="80">
        <f t="shared" si="95"/>
        <v>0</v>
      </c>
      <c r="O152" s="80">
        <f t="shared" si="95"/>
        <v>0</v>
      </c>
      <c r="P152" s="80">
        <f t="shared" si="95"/>
        <v>0</v>
      </c>
      <c r="Q152" s="80">
        <f t="shared" si="95"/>
        <v>0</v>
      </c>
      <c r="R152" s="80">
        <f t="shared" si="95"/>
        <v>0</v>
      </c>
      <c r="S152" s="80">
        <f t="shared" si="95"/>
        <v>0</v>
      </c>
      <c r="T152" s="80">
        <f>T153+T155+T157+T159+T161+T163+T165</f>
        <v>6718.2559999999994</v>
      </c>
      <c r="U152" s="123">
        <f t="shared" si="78"/>
        <v>40.537703483324023</v>
      </c>
      <c r="V152" s="123">
        <f t="shared" si="78"/>
        <v>40.537703483324023</v>
      </c>
      <c r="W152" s="123"/>
      <c r="X152" s="123"/>
      <c r="Y152" s="123"/>
      <c r="Z152" s="123"/>
      <c r="AE152" s="80" t="e">
        <f>AE153+AE155+AE157+AE159+#REF!+#REF!+#REF!</f>
        <v>#REF!</v>
      </c>
    </row>
    <row r="153" spans="1:31" s="153" customFormat="1" ht="21">
      <c r="A153" s="76">
        <v>1</v>
      </c>
      <c r="B153" s="54" t="s">
        <v>494</v>
      </c>
      <c r="C153" s="53"/>
      <c r="D153" s="79">
        <f t="shared" ref="D153:L153" si="96">D154</f>
        <v>2500</v>
      </c>
      <c r="E153" s="79">
        <f t="shared" si="96"/>
        <v>2500</v>
      </c>
      <c r="F153" s="79">
        <f t="shared" si="96"/>
        <v>0</v>
      </c>
      <c r="G153" s="79">
        <f t="shared" si="96"/>
        <v>0</v>
      </c>
      <c r="H153" s="79">
        <f t="shared" si="96"/>
        <v>0</v>
      </c>
      <c r="I153" s="79">
        <f t="shared" si="96"/>
        <v>0</v>
      </c>
      <c r="J153" s="388">
        <f t="shared" si="88"/>
        <v>325.06599999999997</v>
      </c>
      <c r="K153" s="388">
        <f t="shared" si="89"/>
        <v>0</v>
      </c>
      <c r="L153" s="79">
        <f t="shared" si="96"/>
        <v>325.06599999999997</v>
      </c>
      <c r="M153" s="79">
        <f>M154</f>
        <v>325.06599999999997</v>
      </c>
      <c r="N153" s="79">
        <f t="shared" ref="N153:T153" si="97">N154</f>
        <v>0</v>
      </c>
      <c r="O153" s="79">
        <f t="shared" si="97"/>
        <v>0</v>
      </c>
      <c r="P153" s="79">
        <f t="shared" si="97"/>
        <v>0</v>
      </c>
      <c r="Q153" s="79">
        <f t="shared" si="97"/>
        <v>0</v>
      </c>
      <c r="R153" s="79">
        <f t="shared" si="97"/>
        <v>0</v>
      </c>
      <c r="S153" s="79">
        <f t="shared" si="97"/>
        <v>0</v>
      </c>
      <c r="T153" s="79">
        <f t="shared" si="97"/>
        <v>2174.9340000000002</v>
      </c>
      <c r="U153" s="123">
        <f t="shared" si="78"/>
        <v>13.00264</v>
      </c>
      <c r="V153" s="123">
        <f t="shared" si="78"/>
        <v>13.00264</v>
      </c>
      <c r="W153" s="123"/>
      <c r="X153" s="123"/>
      <c r="Y153" s="123"/>
      <c r="Z153" s="123"/>
      <c r="AE153" s="80">
        <f>AE154</f>
        <v>19980.054</v>
      </c>
    </row>
    <row r="154" spans="1:31" s="64" customFormat="1">
      <c r="A154" s="77">
        <v>1</v>
      </c>
      <c r="B154" s="56" t="s">
        <v>495</v>
      </c>
      <c r="C154" s="55"/>
      <c r="D154" s="66">
        <f t="shared" ref="D154" si="98">SUM(E154:G154)</f>
        <v>2500</v>
      </c>
      <c r="E154" s="66">
        <v>2500</v>
      </c>
      <c r="F154" s="67"/>
      <c r="G154" s="67"/>
      <c r="H154" s="67"/>
      <c r="I154" s="67"/>
      <c r="J154" s="380">
        <f t="shared" si="88"/>
        <v>325.06599999999997</v>
      </c>
      <c r="K154" s="380">
        <f t="shared" si="89"/>
        <v>0</v>
      </c>
      <c r="L154" s="68">
        <f>SUM(M154:Q154)</f>
        <v>325.06599999999997</v>
      </c>
      <c r="M154" s="68">
        <v>325.06599999999997</v>
      </c>
      <c r="N154" s="69"/>
      <c r="O154" s="68"/>
      <c r="P154" s="68"/>
      <c r="Q154" s="68"/>
      <c r="R154" s="68"/>
      <c r="S154" s="68"/>
      <c r="T154" s="66">
        <f t="shared" ref="T154:T158" si="99">E154-M154</f>
        <v>2174.9340000000002</v>
      </c>
      <c r="U154" s="375">
        <f t="shared" si="78"/>
        <v>13.00264</v>
      </c>
      <c r="V154" s="375">
        <f t="shared" si="78"/>
        <v>13.00264</v>
      </c>
      <c r="W154" s="375"/>
      <c r="X154" s="375"/>
      <c r="Y154" s="375"/>
      <c r="Z154" s="375"/>
      <c r="AE154" s="67">
        <v>19980.054</v>
      </c>
    </row>
    <row r="155" spans="1:31" s="153" customFormat="1" ht="21">
      <c r="A155" s="76">
        <v>2</v>
      </c>
      <c r="B155" s="54" t="s">
        <v>500</v>
      </c>
      <c r="C155" s="53"/>
      <c r="D155" s="79">
        <f>D156</f>
        <v>6098.3459999999995</v>
      </c>
      <c r="E155" s="79">
        <f t="shared" ref="E155:T155" si="100">E156</f>
        <v>6098.3459999999995</v>
      </c>
      <c r="F155" s="79">
        <f t="shared" si="100"/>
        <v>0</v>
      </c>
      <c r="G155" s="79">
        <f t="shared" si="100"/>
        <v>0</v>
      </c>
      <c r="H155" s="79">
        <f t="shared" si="100"/>
        <v>0</v>
      </c>
      <c r="I155" s="79">
        <f t="shared" si="100"/>
        <v>0</v>
      </c>
      <c r="J155" s="388">
        <f t="shared" si="88"/>
        <v>1555.05</v>
      </c>
      <c r="K155" s="388">
        <f t="shared" si="89"/>
        <v>0</v>
      </c>
      <c r="L155" s="79">
        <f t="shared" si="100"/>
        <v>1555.05</v>
      </c>
      <c r="M155" s="79">
        <f t="shared" si="100"/>
        <v>1555.05</v>
      </c>
      <c r="N155" s="79">
        <f t="shared" si="100"/>
        <v>0</v>
      </c>
      <c r="O155" s="79">
        <f t="shared" si="100"/>
        <v>0</v>
      </c>
      <c r="P155" s="79">
        <f t="shared" si="100"/>
        <v>0</v>
      </c>
      <c r="Q155" s="79">
        <f t="shared" si="100"/>
        <v>0</v>
      </c>
      <c r="R155" s="79">
        <f t="shared" si="100"/>
        <v>0</v>
      </c>
      <c r="S155" s="79">
        <f t="shared" si="100"/>
        <v>0</v>
      </c>
      <c r="T155" s="79">
        <f t="shared" si="100"/>
        <v>4543.2959999999994</v>
      </c>
      <c r="U155" s="123">
        <f t="shared" si="78"/>
        <v>25.499537087597197</v>
      </c>
      <c r="V155" s="123">
        <f t="shared" si="78"/>
        <v>25.499537087597197</v>
      </c>
      <c r="W155" s="123"/>
      <c r="X155" s="123"/>
      <c r="Y155" s="123"/>
      <c r="Z155" s="123"/>
      <c r="AE155" s="80">
        <f t="shared" ref="AE155" si="101">AE156</f>
        <v>221.262</v>
      </c>
    </row>
    <row r="156" spans="1:31" s="64" customFormat="1">
      <c r="A156" s="77"/>
      <c r="B156" s="56" t="s">
        <v>416</v>
      </c>
      <c r="C156" s="55"/>
      <c r="D156" s="66">
        <f t="shared" ref="D156" si="102">SUM(E156:G156)</f>
        <v>6098.3459999999995</v>
      </c>
      <c r="E156" s="66">
        <f>5600+498.346</f>
        <v>6098.3459999999995</v>
      </c>
      <c r="F156" s="67"/>
      <c r="G156" s="67"/>
      <c r="H156" s="67"/>
      <c r="I156" s="67"/>
      <c r="J156" s="380">
        <f t="shared" si="88"/>
        <v>1555.05</v>
      </c>
      <c r="K156" s="380">
        <f t="shared" si="89"/>
        <v>0</v>
      </c>
      <c r="L156" s="68">
        <f>SUM(M156:Q156)</f>
        <v>1555.05</v>
      </c>
      <c r="M156" s="68">
        <v>1555.05</v>
      </c>
      <c r="N156" s="69"/>
      <c r="O156" s="68"/>
      <c r="P156" s="68"/>
      <c r="Q156" s="68"/>
      <c r="R156" s="68"/>
      <c r="S156" s="68"/>
      <c r="T156" s="66">
        <f t="shared" si="99"/>
        <v>4543.2959999999994</v>
      </c>
      <c r="U156" s="375">
        <f t="shared" si="78"/>
        <v>25.499537087597197</v>
      </c>
      <c r="V156" s="375">
        <f t="shared" si="78"/>
        <v>25.499537087597197</v>
      </c>
      <c r="W156" s="375"/>
      <c r="X156" s="375"/>
      <c r="Y156" s="375"/>
      <c r="Z156" s="375"/>
      <c r="AE156" s="67">
        <v>221.262</v>
      </c>
    </row>
    <row r="157" spans="1:31" s="153" customFormat="1" ht="42">
      <c r="A157" s="76">
        <v>3</v>
      </c>
      <c r="B157" s="54" t="s">
        <v>502</v>
      </c>
      <c r="C157" s="53"/>
      <c r="D157" s="79">
        <f>D158</f>
        <v>670</v>
      </c>
      <c r="E157" s="79">
        <f t="shared" ref="E157:T157" si="103">E158</f>
        <v>670</v>
      </c>
      <c r="F157" s="79">
        <f t="shared" si="103"/>
        <v>0</v>
      </c>
      <c r="G157" s="79">
        <f t="shared" si="103"/>
        <v>0</v>
      </c>
      <c r="H157" s="79">
        <f t="shared" si="103"/>
        <v>0</v>
      </c>
      <c r="I157" s="79">
        <f t="shared" si="103"/>
        <v>0</v>
      </c>
      <c r="J157" s="388">
        <f t="shared" si="88"/>
        <v>670</v>
      </c>
      <c r="K157" s="388">
        <f t="shared" si="89"/>
        <v>0</v>
      </c>
      <c r="L157" s="79">
        <f t="shared" si="103"/>
        <v>670</v>
      </c>
      <c r="M157" s="79">
        <f t="shared" si="103"/>
        <v>670</v>
      </c>
      <c r="N157" s="79">
        <f t="shared" si="103"/>
        <v>0</v>
      </c>
      <c r="O157" s="79">
        <f t="shared" si="103"/>
        <v>0</v>
      </c>
      <c r="P157" s="79">
        <f t="shared" si="103"/>
        <v>0</v>
      </c>
      <c r="Q157" s="79">
        <f t="shared" si="103"/>
        <v>0</v>
      </c>
      <c r="R157" s="79">
        <f t="shared" si="103"/>
        <v>0</v>
      </c>
      <c r="S157" s="79">
        <f t="shared" si="103"/>
        <v>0</v>
      </c>
      <c r="T157" s="79">
        <f t="shared" si="103"/>
        <v>0</v>
      </c>
      <c r="U157" s="123">
        <f t="shared" si="78"/>
        <v>100</v>
      </c>
      <c r="V157" s="123">
        <f t="shared" si="78"/>
        <v>100</v>
      </c>
      <c r="W157" s="123"/>
      <c r="X157" s="123"/>
      <c r="Y157" s="123"/>
      <c r="Z157" s="123"/>
      <c r="AE157" s="80">
        <f t="shared" ref="AE157" si="104">AE158</f>
        <v>0</v>
      </c>
    </row>
    <row r="158" spans="1:31" s="64" customFormat="1" ht="18" customHeight="1">
      <c r="A158" s="77"/>
      <c r="B158" s="56" t="s">
        <v>495</v>
      </c>
      <c r="C158" s="55"/>
      <c r="D158" s="66">
        <f t="shared" ref="D158" si="105">SUM(E158:G158)</f>
        <v>670</v>
      </c>
      <c r="E158" s="66">
        <v>670</v>
      </c>
      <c r="F158" s="67"/>
      <c r="G158" s="67"/>
      <c r="H158" s="67"/>
      <c r="I158" s="67"/>
      <c r="J158" s="380">
        <f t="shared" si="88"/>
        <v>670</v>
      </c>
      <c r="K158" s="380">
        <f t="shared" si="89"/>
        <v>0</v>
      </c>
      <c r="L158" s="68">
        <f>SUM(M158:Q158)</f>
        <v>670</v>
      </c>
      <c r="M158" s="68">
        <v>670</v>
      </c>
      <c r="N158" s="69"/>
      <c r="O158" s="68"/>
      <c r="P158" s="68"/>
      <c r="Q158" s="68"/>
      <c r="R158" s="68"/>
      <c r="S158" s="68"/>
      <c r="T158" s="66">
        <f t="shared" si="99"/>
        <v>0</v>
      </c>
      <c r="U158" s="375">
        <f t="shared" si="78"/>
        <v>100</v>
      </c>
      <c r="V158" s="375">
        <f t="shared" si="78"/>
        <v>100</v>
      </c>
      <c r="W158" s="375"/>
      <c r="X158" s="375"/>
      <c r="Y158" s="375"/>
      <c r="Z158" s="375"/>
      <c r="AE158" s="67"/>
    </row>
    <row r="159" spans="1:31" s="153" customFormat="1" ht="73.5">
      <c r="A159" s="76">
        <v>4</v>
      </c>
      <c r="B159" s="54" t="s">
        <v>504</v>
      </c>
      <c r="C159" s="53"/>
      <c r="D159" s="79">
        <f>D160</f>
        <v>0</v>
      </c>
      <c r="E159" s="79">
        <f t="shared" ref="E159:T159" si="106">E160</f>
        <v>0</v>
      </c>
      <c r="F159" s="79">
        <f t="shared" si="106"/>
        <v>0</v>
      </c>
      <c r="G159" s="79">
        <f t="shared" si="106"/>
        <v>0</v>
      </c>
      <c r="H159" s="79">
        <f t="shared" si="106"/>
        <v>0</v>
      </c>
      <c r="I159" s="79">
        <f t="shared" si="106"/>
        <v>0</v>
      </c>
      <c r="J159" s="388">
        <f t="shared" si="88"/>
        <v>0</v>
      </c>
      <c r="K159" s="388">
        <f t="shared" si="89"/>
        <v>0</v>
      </c>
      <c r="L159" s="79">
        <f t="shared" si="106"/>
        <v>0</v>
      </c>
      <c r="M159" s="79">
        <f t="shared" si="106"/>
        <v>0</v>
      </c>
      <c r="N159" s="79">
        <f t="shared" si="106"/>
        <v>0</v>
      </c>
      <c r="O159" s="79">
        <f t="shared" si="106"/>
        <v>0</v>
      </c>
      <c r="P159" s="79">
        <f t="shared" si="106"/>
        <v>0</v>
      </c>
      <c r="Q159" s="79">
        <f t="shared" si="106"/>
        <v>0</v>
      </c>
      <c r="R159" s="79">
        <f t="shared" si="106"/>
        <v>0</v>
      </c>
      <c r="S159" s="79">
        <f t="shared" si="106"/>
        <v>0</v>
      </c>
      <c r="T159" s="79">
        <f t="shared" si="106"/>
        <v>0</v>
      </c>
      <c r="U159" s="123"/>
      <c r="V159" s="123"/>
      <c r="W159" s="123"/>
      <c r="X159" s="123"/>
      <c r="Y159" s="123"/>
      <c r="Z159" s="123"/>
      <c r="AE159" s="80">
        <f>SUM(AE160:AE164)</f>
        <v>0</v>
      </c>
    </row>
    <row r="160" spans="1:31" s="64" customFormat="1">
      <c r="A160" s="77" t="s">
        <v>212</v>
      </c>
      <c r="B160" s="56" t="s">
        <v>496</v>
      </c>
      <c r="C160" s="55"/>
      <c r="D160" s="66"/>
      <c r="E160" s="66"/>
      <c r="F160" s="67"/>
      <c r="G160" s="67"/>
      <c r="H160" s="67"/>
      <c r="I160" s="67"/>
      <c r="J160" s="388">
        <f t="shared" si="88"/>
        <v>0</v>
      </c>
      <c r="K160" s="388">
        <f t="shared" si="89"/>
        <v>0</v>
      </c>
      <c r="L160" s="68">
        <f t="shared" ref="L160" si="107">SUM(M160:Q160)</f>
        <v>0</v>
      </c>
      <c r="M160" s="68"/>
      <c r="N160" s="69"/>
      <c r="O160" s="68"/>
      <c r="P160" s="68"/>
      <c r="Q160" s="68"/>
      <c r="R160" s="68"/>
      <c r="S160" s="68"/>
      <c r="T160" s="70"/>
      <c r="U160" s="123"/>
      <c r="V160" s="123"/>
      <c r="W160" s="123"/>
      <c r="X160" s="123"/>
      <c r="Y160" s="123"/>
      <c r="Z160" s="123"/>
      <c r="AE160" s="67"/>
    </row>
    <row r="161" spans="1:31" s="64" customFormat="1" ht="42">
      <c r="A161" s="76">
        <v>5</v>
      </c>
      <c r="B161" s="54" t="s">
        <v>501</v>
      </c>
      <c r="C161" s="53"/>
      <c r="D161" s="81">
        <f t="shared" ref="D161:T161" si="108">SUM(D162:D162)</f>
        <v>2030</v>
      </c>
      <c r="E161" s="81">
        <f t="shared" si="108"/>
        <v>2030</v>
      </c>
      <c r="F161" s="81">
        <f t="shared" si="108"/>
        <v>0</v>
      </c>
      <c r="G161" s="81">
        <f t="shared" si="108"/>
        <v>0</v>
      </c>
      <c r="H161" s="81">
        <f t="shared" si="108"/>
        <v>0</v>
      </c>
      <c r="I161" s="81">
        <f t="shared" si="108"/>
        <v>0</v>
      </c>
      <c r="J161" s="388">
        <f t="shared" si="88"/>
        <v>2029.9739999999999</v>
      </c>
      <c r="K161" s="388">
        <f t="shared" si="89"/>
        <v>0</v>
      </c>
      <c r="L161" s="81">
        <f t="shared" si="108"/>
        <v>2029.9739999999999</v>
      </c>
      <c r="M161" s="81">
        <f t="shared" si="108"/>
        <v>2029.9739999999999</v>
      </c>
      <c r="N161" s="81">
        <f t="shared" si="108"/>
        <v>0</v>
      </c>
      <c r="O161" s="81">
        <f t="shared" si="108"/>
        <v>0</v>
      </c>
      <c r="P161" s="81">
        <f t="shared" si="108"/>
        <v>0</v>
      </c>
      <c r="Q161" s="81">
        <f t="shared" si="108"/>
        <v>0</v>
      </c>
      <c r="R161" s="81">
        <f t="shared" si="108"/>
        <v>0</v>
      </c>
      <c r="S161" s="81">
        <f t="shared" si="108"/>
        <v>0</v>
      </c>
      <c r="T161" s="81">
        <f t="shared" si="108"/>
        <v>0</v>
      </c>
      <c r="U161" s="123">
        <f t="shared" si="78"/>
        <v>99.99871921182266</v>
      </c>
      <c r="V161" s="123">
        <f t="shared" si="78"/>
        <v>99.99871921182266</v>
      </c>
      <c r="W161" s="123"/>
      <c r="X161" s="123"/>
      <c r="Y161" s="123"/>
      <c r="Z161" s="123"/>
      <c r="AE161" s="67"/>
    </row>
    <row r="162" spans="1:31" s="64" customFormat="1">
      <c r="A162" s="77"/>
      <c r="B162" s="56" t="s">
        <v>416</v>
      </c>
      <c r="C162" s="55"/>
      <c r="D162" s="66">
        <f t="shared" ref="D162:D164" si="109">SUM(E162:G162)</f>
        <v>2030</v>
      </c>
      <c r="E162" s="66">
        <v>2030</v>
      </c>
      <c r="F162" s="67"/>
      <c r="G162" s="67"/>
      <c r="H162" s="67"/>
      <c r="I162" s="67"/>
      <c r="J162" s="380">
        <f t="shared" si="88"/>
        <v>2029.9739999999999</v>
      </c>
      <c r="K162" s="380">
        <f t="shared" si="89"/>
        <v>0</v>
      </c>
      <c r="L162" s="68">
        <f t="shared" ref="L162" si="110">SUM(M162:Q162)</f>
        <v>2029.9739999999999</v>
      </c>
      <c r="M162" s="68">
        <v>2029.9739999999999</v>
      </c>
      <c r="N162" s="69"/>
      <c r="O162" s="68"/>
      <c r="P162" s="68"/>
      <c r="Q162" s="68"/>
      <c r="R162" s="68"/>
      <c r="S162" s="68"/>
      <c r="T162" s="66"/>
      <c r="U162" s="375">
        <f t="shared" si="78"/>
        <v>99.99871921182266</v>
      </c>
      <c r="V162" s="375">
        <f t="shared" si="78"/>
        <v>99.99871921182266</v>
      </c>
      <c r="W162" s="375"/>
      <c r="X162" s="375"/>
      <c r="Y162" s="375"/>
      <c r="Z162" s="375"/>
      <c r="AE162" s="67"/>
    </row>
    <row r="163" spans="1:31" s="64" customFormat="1" ht="31.5">
      <c r="A163" s="76">
        <v>6</v>
      </c>
      <c r="B163" s="54" t="s">
        <v>497</v>
      </c>
      <c r="C163" s="53"/>
      <c r="D163" s="81">
        <f t="shared" ref="D163:I163" si="111">D164</f>
        <v>0</v>
      </c>
      <c r="E163" s="81">
        <f t="shared" si="111"/>
        <v>0</v>
      </c>
      <c r="F163" s="81">
        <f t="shared" si="111"/>
        <v>0</v>
      </c>
      <c r="G163" s="81">
        <f t="shared" si="111"/>
        <v>0</v>
      </c>
      <c r="H163" s="81">
        <f t="shared" si="111"/>
        <v>0</v>
      </c>
      <c r="I163" s="81">
        <f t="shared" si="111"/>
        <v>0</v>
      </c>
      <c r="J163" s="388">
        <f t="shared" si="88"/>
        <v>0</v>
      </c>
      <c r="K163" s="388">
        <f t="shared" si="89"/>
        <v>0</v>
      </c>
      <c r="L163" s="81">
        <f>L164</f>
        <v>0</v>
      </c>
      <c r="M163" s="81">
        <f t="shared" ref="M163:T163" si="112">M164</f>
        <v>0</v>
      </c>
      <c r="N163" s="81">
        <f t="shared" si="112"/>
        <v>0</v>
      </c>
      <c r="O163" s="81">
        <f t="shared" si="112"/>
        <v>0</v>
      </c>
      <c r="P163" s="81">
        <f t="shared" si="112"/>
        <v>0</v>
      </c>
      <c r="Q163" s="81">
        <f t="shared" si="112"/>
        <v>0</v>
      </c>
      <c r="R163" s="81">
        <f t="shared" si="112"/>
        <v>0</v>
      </c>
      <c r="S163" s="81">
        <f t="shared" si="112"/>
        <v>0</v>
      </c>
      <c r="T163" s="81">
        <f t="shared" si="112"/>
        <v>0</v>
      </c>
      <c r="U163" s="123"/>
      <c r="V163" s="123"/>
      <c r="W163" s="123"/>
      <c r="X163" s="123"/>
      <c r="Y163" s="123"/>
      <c r="Z163" s="123"/>
      <c r="AE163" s="67"/>
    </row>
    <row r="164" spans="1:31" s="153" customFormat="1" ht="14.25">
      <c r="A164" s="77"/>
      <c r="B164" s="56" t="s">
        <v>416</v>
      </c>
      <c r="C164" s="53"/>
      <c r="D164" s="66">
        <f t="shared" si="109"/>
        <v>0</v>
      </c>
      <c r="E164" s="68"/>
      <c r="F164" s="80"/>
      <c r="G164" s="80"/>
      <c r="H164" s="80"/>
      <c r="I164" s="80"/>
      <c r="J164" s="388">
        <f t="shared" si="88"/>
        <v>0</v>
      </c>
      <c r="K164" s="388">
        <f t="shared" si="89"/>
        <v>0</v>
      </c>
      <c r="L164" s="68">
        <f>SUM(M164:Q164)</f>
        <v>0</v>
      </c>
      <c r="M164" s="68"/>
      <c r="N164" s="82"/>
      <c r="O164" s="81"/>
      <c r="P164" s="81"/>
      <c r="Q164" s="81"/>
      <c r="R164" s="81"/>
      <c r="S164" s="81"/>
      <c r="T164" s="375">
        <f>D164-L164</f>
        <v>0</v>
      </c>
      <c r="U164" s="123"/>
      <c r="V164" s="123"/>
      <c r="W164" s="123"/>
      <c r="X164" s="123"/>
      <c r="Y164" s="123"/>
      <c r="Z164" s="123"/>
      <c r="AE164" s="67"/>
    </row>
    <row r="165" spans="1:31" s="153" customFormat="1" ht="21">
      <c r="A165" s="76">
        <v>7</v>
      </c>
      <c r="B165" s="54" t="s">
        <v>594</v>
      </c>
      <c r="C165" s="53"/>
      <c r="D165" s="79"/>
      <c r="E165" s="79"/>
      <c r="F165" s="80"/>
      <c r="G165" s="80"/>
      <c r="H165" s="80"/>
      <c r="I165" s="80"/>
      <c r="J165" s="388">
        <f t="shared" si="88"/>
        <v>0</v>
      </c>
      <c r="K165" s="388">
        <f t="shared" si="89"/>
        <v>0</v>
      </c>
      <c r="L165" s="81"/>
      <c r="M165" s="81"/>
      <c r="N165" s="82"/>
      <c r="O165" s="81"/>
      <c r="P165" s="81"/>
      <c r="Q165" s="81"/>
      <c r="R165" s="81"/>
      <c r="S165" s="81"/>
      <c r="T165" s="83">
        <v>2.5999999999999999E-2</v>
      </c>
      <c r="U165" s="123"/>
      <c r="V165" s="123"/>
      <c r="W165" s="123"/>
      <c r="X165" s="123"/>
      <c r="Y165" s="123"/>
      <c r="Z165" s="123"/>
      <c r="AE165" s="445"/>
    </row>
    <row r="166" spans="1:31" s="51" customFormat="1" ht="14.25">
      <c r="A166" s="76" t="s">
        <v>344</v>
      </c>
      <c r="B166" s="54" t="s">
        <v>245</v>
      </c>
      <c r="C166" s="53"/>
      <c r="D166" s="79">
        <f t="shared" ref="D166:I166" si="113">SUM(D167:D198)</f>
        <v>10091.201000000001</v>
      </c>
      <c r="E166" s="79">
        <f t="shared" si="113"/>
        <v>0</v>
      </c>
      <c r="F166" s="79">
        <f>SUM(F167:F198)</f>
        <v>10091.201000000001</v>
      </c>
      <c r="G166" s="79">
        <f t="shared" si="113"/>
        <v>0</v>
      </c>
      <c r="H166" s="79">
        <f t="shared" si="113"/>
        <v>0</v>
      </c>
      <c r="I166" s="79">
        <f t="shared" si="113"/>
        <v>0</v>
      </c>
      <c r="J166" s="388">
        <f t="shared" si="88"/>
        <v>9265.5760770000015</v>
      </c>
      <c r="K166" s="388">
        <f t="shared" si="89"/>
        <v>7300.1560000000018</v>
      </c>
      <c r="L166" s="79">
        <f t="shared" ref="L166:T166" si="114">SUM(L167:L198)</f>
        <v>1965.420077</v>
      </c>
      <c r="M166" s="79">
        <f t="shared" si="114"/>
        <v>0</v>
      </c>
      <c r="N166" s="79">
        <f t="shared" si="114"/>
        <v>9265.5760770000015</v>
      </c>
      <c r="O166" s="79">
        <f t="shared" si="114"/>
        <v>0</v>
      </c>
      <c r="P166" s="79">
        <f t="shared" si="114"/>
        <v>0</v>
      </c>
      <c r="Q166" s="79">
        <f t="shared" si="114"/>
        <v>0</v>
      </c>
      <c r="R166" s="79">
        <f t="shared" si="114"/>
        <v>0</v>
      </c>
      <c r="S166" s="79">
        <f t="shared" si="114"/>
        <v>0</v>
      </c>
      <c r="T166" s="79">
        <f t="shared" si="114"/>
        <v>825.62492299999997</v>
      </c>
      <c r="U166" s="123"/>
      <c r="V166" s="123"/>
      <c r="W166" s="123">
        <f t="shared" ref="W166:W197" si="115">N166/F166*100</f>
        <v>91.818368071352467</v>
      </c>
      <c r="X166" s="123"/>
      <c r="Y166" s="123"/>
      <c r="Z166" s="123"/>
    </row>
    <row r="167" spans="1:31" s="377" customFormat="1">
      <c r="A167" s="376">
        <v>1</v>
      </c>
      <c r="B167" s="375" t="s">
        <v>298</v>
      </c>
      <c r="C167" s="98" t="s">
        <v>366</v>
      </c>
      <c r="D167" s="66">
        <f t="shared" ref="D167:D214" si="116">SUM(E167:G167)</f>
        <v>427.5</v>
      </c>
      <c r="E167" s="66"/>
      <c r="F167" s="375">
        <v>427.5</v>
      </c>
      <c r="G167" s="66"/>
      <c r="H167" s="66"/>
      <c r="I167" s="66"/>
      <c r="J167" s="388"/>
      <c r="K167" s="388"/>
      <c r="L167" s="68"/>
      <c r="M167" s="66"/>
      <c r="N167" s="375">
        <v>425.709</v>
      </c>
      <c r="O167" s="68"/>
      <c r="P167" s="68"/>
      <c r="Q167" s="68"/>
      <c r="R167" s="68"/>
      <c r="S167" s="68"/>
      <c r="T167" s="375">
        <f>F167-N167</f>
        <v>1.7909999999999968</v>
      </c>
      <c r="U167" s="123"/>
      <c r="V167" s="123"/>
      <c r="W167" s="123">
        <f t="shared" si="115"/>
        <v>99.581052631578942</v>
      </c>
      <c r="X167" s="123"/>
      <c r="Y167" s="123"/>
      <c r="Z167" s="123"/>
    </row>
    <row r="168" spans="1:31">
      <c r="A168" s="77">
        <v>2</v>
      </c>
      <c r="B168" s="56" t="s">
        <v>477</v>
      </c>
      <c r="C168" s="121" t="s">
        <v>375</v>
      </c>
      <c r="D168" s="66">
        <f t="shared" si="116"/>
        <v>0</v>
      </c>
      <c r="E168" s="66"/>
      <c r="F168" s="66"/>
      <c r="G168" s="66"/>
      <c r="H168" s="66"/>
      <c r="I168" s="66"/>
      <c r="J168" s="388"/>
      <c r="K168" s="388"/>
      <c r="L168" s="68"/>
      <c r="M168" s="66"/>
      <c r="N168" s="66"/>
      <c r="O168" s="68"/>
      <c r="P168" s="68"/>
      <c r="Q168" s="68"/>
      <c r="R168" s="68"/>
      <c r="S168" s="68"/>
      <c r="T168" s="70">
        <v>0</v>
      </c>
      <c r="U168" s="123"/>
      <c r="V168" s="123"/>
      <c r="W168" s="123" t="e">
        <f t="shared" si="115"/>
        <v>#DIV/0!</v>
      </c>
      <c r="X168" s="123"/>
      <c r="Y168" s="123"/>
      <c r="Z168" s="123"/>
    </row>
    <row r="169" spans="1:31">
      <c r="A169" s="77">
        <v>3</v>
      </c>
      <c r="B169" s="56" t="s">
        <v>306</v>
      </c>
      <c r="C169" s="121" t="s">
        <v>381</v>
      </c>
      <c r="D169" s="66">
        <f t="shared" si="116"/>
        <v>0</v>
      </c>
      <c r="E169" s="66"/>
      <c r="F169" s="66"/>
      <c r="G169" s="66"/>
      <c r="H169" s="66"/>
      <c r="I169" s="66"/>
      <c r="J169" s="388"/>
      <c r="K169" s="388"/>
      <c r="L169" s="68"/>
      <c r="M169" s="66"/>
      <c r="N169" s="66"/>
      <c r="O169" s="68"/>
      <c r="P169" s="68"/>
      <c r="Q169" s="68"/>
      <c r="R169" s="68"/>
      <c r="S169" s="68"/>
      <c r="T169" s="70">
        <f t="shared" ref="T169:T174" si="117">F169-N169</f>
        <v>0</v>
      </c>
      <c r="U169" s="123"/>
      <c r="V169" s="123"/>
      <c r="W169" s="123"/>
      <c r="X169" s="123"/>
      <c r="Y169" s="123"/>
      <c r="Z169" s="123"/>
    </row>
    <row r="170" spans="1:31">
      <c r="A170" s="77">
        <v>4</v>
      </c>
      <c r="B170" s="56" t="s">
        <v>478</v>
      </c>
      <c r="C170" s="98" t="s">
        <v>380</v>
      </c>
      <c r="D170" s="66">
        <f t="shared" si="116"/>
        <v>0</v>
      </c>
      <c r="E170" s="66"/>
      <c r="F170" s="375"/>
      <c r="G170" s="66"/>
      <c r="H170" s="66"/>
      <c r="I170" s="66"/>
      <c r="J170" s="388"/>
      <c r="K170" s="388"/>
      <c r="L170" s="68"/>
      <c r="M170" s="66"/>
      <c r="N170" s="375"/>
      <c r="O170" s="68"/>
      <c r="P170" s="68"/>
      <c r="Q170" s="68"/>
      <c r="R170" s="68"/>
      <c r="S170" s="68"/>
      <c r="T170" s="375">
        <f t="shared" si="117"/>
        <v>0</v>
      </c>
      <c r="U170" s="123"/>
      <c r="V170" s="123"/>
      <c r="W170" s="123" t="e">
        <f t="shared" si="115"/>
        <v>#DIV/0!</v>
      </c>
      <c r="X170" s="123"/>
      <c r="Y170" s="123"/>
      <c r="Z170" s="123"/>
    </row>
    <row r="171" spans="1:31">
      <c r="A171" s="77">
        <v>5</v>
      </c>
      <c r="B171" s="56" t="s">
        <v>480</v>
      </c>
      <c r="C171" s="121" t="s">
        <v>382</v>
      </c>
      <c r="D171" s="66">
        <f t="shared" si="116"/>
        <v>0</v>
      </c>
      <c r="E171" s="66"/>
      <c r="F171" s="66"/>
      <c r="G171" s="66"/>
      <c r="H171" s="66"/>
      <c r="I171" s="66"/>
      <c r="J171" s="388"/>
      <c r="K171" s="388"/>
      <c r="L171" s="68"/>
      <c r="M171" s="66"/>
      <c r="N171" s="66"/>
      <c r="O171" s="68"/>
      <c r="P171" s="68"/>
      <c r="Q171" s="68"/>
      <c r="R171" s="68"/>
      <c r="S171" s="68"/>
      <c r="T171" s="70">
        <f t="shared" si="117"/>
        <v>0</v>
      </c>
      <c r="U171" s="123"/>
      <c r="V171" s="123"/>
      <c r="W171" s="123" t="e">
        <f t="shared" si="115"/>
        <v>#DIV/0!</v>
      </c>
      <c r="X171" s="123"/>
      <c r="Y171" s="123"/>
      <c r="Z171" s="123"/>
    </row>
    <row r="172" spans="1:31" s="377" customFormat="1" ht="22.5">
      <c r="A172" s="376">
        <v>6</v>
      </c>
      <c r="B172" s="375" t="s">
        <v>479</v>
      </c>
      <c r="C172" s="98" t="s">
        <v>359</v>
      </c>
      <c r="D172" s="66">
        <f t="shared" si="116"/>
        <v>100.94</v>
      </c>
      <c r="E172" s="66"/>
      <c r="F172" s="375">
        <v>100.94</v>
      </c>
      <c r="G172" s="66"/>
      <c r="H172" s="66"/>
      <c r="I172" s="66"/>
      <c r="J172" s="388"/>
      <c r="K172" s="388"/>
      <c r="L172" s="68"/>
      <c r="M172" s="66"/>
      <c r="N172" s="375">
        <v>100.94</v>
      </c>
      <c r="O172" s="68"/>
      <c r="P172" s="68"/>
      <c r="Q172" s="68"/>
      <c r="R172" s="68"/>
      <c r="S172" s="68"/>
      <c r="T172" s="375">
        <f t="shared" si="117"/>
        <v>0</v>
      </c>
      <c r="U172" s="123"/>
      <c r="V172" s="123"/>
      <c r="W172" s="123">
        <f t="shared" si="115"/>
        <v>100</v>
      </c>
      <c r="X172" s="123"/>
      <c r="Y172" s="123"/>
      <c r="Z172" s="123"/>
    </row>
    <row r="173" spans="1:31">
      <c r="A173" s="77">
        <v>7</v>
      </c>
      <c r="B173" s="56" t="s">
        <v>481</v>
      </c>
      <c r="C173" s="121" t="s">
        <v>528</v>
      </c>
      <c r="D173" s="66">
        <f t="shared" si="116"/>
        <v>8.8000000000000007</v>
      </c>
      <c r="E173" s="66"/>
      <c r="F173" s="67">
        <v>8.8000000000000007</v>
      </c>
      <c r="G173" s="67"/>
      <c r="H173" s="67"/>
      <c r="I173" s="67"/>
      <c r="J173" s="388"/>
      <c r="K173" s="388"/>
      <c r="L173" s="68"/>
      <c r="M173" s="68"/>
      <c r="N173" s="69">
        <v>8.8000000000000007</v>
      </c>
      <c r="O173" s="68"/>
      <c r="P173" s="68"/>
      <c r="Q173" s="68"/>
      <c r="R173" s="68"/>
      <c r="S173" s="68"/>
      <c r="T173" s="70">
        <f t="shared" si="117"/>
        <v>0</v>
      </c>
      <c r="U173" s="123"/>
      <c r="V173" s="123"/>
      <c r="W173" s="123">
        <f t="shared" si="115"/>
        <v>100</v>
      </c>
      <c r="X173" s="123"/>
      <c r="Y173" s="123"/>
      <c r="Z173" s="123"/>
    </row>
    <row r="174" spans="1:31">
      <c r="A174" s="77">
        <v>8</v>
      </c>
      <c r="B174" s="56" t="s">
        <v>482</v>
      </c>
      <c r="C174" s="121" t="s">
        <v>350</v>
      </c>
      <c r="D174" s="66">
        <f t="shared" si="116"/>
        <v>0</v>
      </c>
      <c r="E174" s="66"/>
      <c r="F174" s="67"/>
      <c r="G174" s="67"/>
      <c r="H174" s="67"/>
      <c r="I174" s="67"/>
      <c r="J174" s="388"/>
      <c r="K174" s="388"/>
      <c r="L174" s="68"/>
      <c r="M174" s="68"/>
      <c r="N174" s="69"/>
      <c r="O174" s="68"/>
      <c r="P174" s="68"/>
      <c r="Q174" s="68"/>
      <c r="R174" s="68"/>
      <c r="S174" s="68"/>
      <c r="T174" s="70">
        <f t="shared" si="117"/>
        <v>0</v>
      </c>
      <c r="U174" s="123"/>
      <c r="V174" s="123"/>
      <c r="W174" s="123" t="e">
        <f t="shared" si="115"/>
        <v>#DIV/0!</v>
      </c>
      <c r="X174" s="123"/>
      <c r="Y174" s="123"/>
      <c r="Z174" s="123"/>
    </row>
    <row r="175" spans="1:31">
      <c r="A175" s="77">
        <v>9</v>
      </c>
      <c r="B175" s="56" t="s">
        <v>308</v>
      </c>
      <c r="C175" s="55" t="s">
        <v>525</v>
      </c>
      <c r="D175" s="66">
        <f t="shared" si="116"/>
        <v>0</v>
      </c>
      <c r="E175" s="66"/>
      <c r="F175" s="67"/>
      <c r="G175" s="67"/>
      <c r="H175" s="67"/>
      <c r="I175" s="67"/>
      <c r="J175" s="388"/>
      <c r="K175" s="388"/>
      <c r="L175" s="68"/>
      <c r="M175" s="68"/>
      <c r="N175" s="69"/>
      <c r="O175" s="68"/>
      <c r="P175" s="68"/>
      <c r="Q175" s="68"/>
      <c r="R175" s="68"/>
      <c r="S175" s="68"/>
      <c r="T175" s="70">
        <f t="shared" ref="T175:T180" si="118">F175-N175</f>
        <v>0</v>
      </c>
      <c r="U175" s="123"/>
      <c r="V175" s="123"/>
      <c r="W175" s="123" t="e">
        <f t="shared" si="115"/>
        <v>#DIV/0!</v>
      </c>
      <c r="X175" s="123"/>
      <c r="Y175" s="123"/>
      <c r="Z175" s="123"/>
    </row>
    <row r="176" spans="1:31">
      <c r="A176" s="77">
        <v>10</v>
      </c>
      <c r="B176" s="375" t="s">
        <v>292</v>
      </c>
      <c r="C176" s="98" t="s">
        <v>363</v>
      </c>
      <c r="D176" s="66">
        <f t="shared" si="116"/>
        <v>0</v>
      </c>
      <c r="E176" s="66"/>
      <c r="F176" s="375"/>
      <c r="G176" s="67"/>
      <c r="H176" s="67"/>
      <c r="I176" s="67"/>
      <c r="J176" s="388"/>
      <c r="K176" s="388"/>
      <c r="L176" s="68"/>
      <c r="M176" s="68"/>
      <c r="N176" s="375"/>
      <c r="O176" s="68"/>
      <c r="P176" s="68"/>
      <c r="Q176" s="68"/>
      <c r="R176" s="68"/>
      <c r="S176" s="68"/>
      <c r="T176" s="375">
        <f t="shared" si="118"/>
        <v>0</v>
      </c>
      <c r="U176" s="123"/>
      <c r="V176" s="123"/>
      <c r="W176" s="123" t="e">
        <f t="shared" si="115"/>
        <v>#DIV/0!</v>
      </c>
      <c r="X176" s="123"/>
      <c r="Y176" s="123"/>
      <c r="Z176" s="123"/>
    </row>
    <row r="177" spans="1:28">
      <c r="A177" s="77">
        <v>11</v>
      </c>
      <c r="B177" s="56" t="s">
        <v>483</v>
      </c>
      <c r="C177" s="121" t="s">
        <v>353</v>
      </c>
      <c r="D177" s="66">
        <f t="shared" si="116"/>
        <v>0</v>
      </c>
      <c r="E177" s="66"/>
      <c r="F177" s="67"/>
      <c r="G177" s="67"/>
      <c r="H177" s="67"/>
      <c r="I177" s="67"/>
      <c r="J177" s="388"/>
      <c r="K177" s="388"/>
      <c r="L177" s="68"/>
      <c r="M177" s="68"/>
      <c r="N177" s="69"/>
      <c r="O177" s="68"/>
      <c r="P177" s="68"/>
      <c r="Q177" s="68"/>
      <c r="R177" s="68"/>
      <c r="S177" s="68"/>
      <c r="T177" s="70">
        <f t="shared" si="118"/>
        <v>0</v>
      </c>
      <c r="U177" s="123"/>
      <c r="V177" s="123"/>
      <c r="W177" s="123" t="e">
        <f t="shared" si="115"/>
        <v>#DIV/0!</v>
      </c>
      <c r="X177" s="123"/>
      <c r="Y177" s="123"/>
      <c r="Z177" s="123"/>
    </row>
    <row r="178" spans="1:28" s="377" customFormat="1" ht="22.5">
      <c r="A178" s="376">
        <v>12</v>
      </c>
      <c r="B178" s="375" t="s">
        <v>271</v>
      </c>
      <c r="C178" s="98" t="s">
        <v>347</v>
      </c>
      <c r="D178" s="66">
        <f t="shared" si="116"/>
        <v>0</v>
      </c>
      <c r="E178" s="66"/>
      <c r="F178" s="381"/>
      <c r="G178" s="67"/>
      <c r="H178" s="67"/>
      <c r="I178" s="67"/>
      <c r="J178" s="388"/>
      <c r="K178" s="388"/>
      <c r="L178" s="68"/>
      <c r="M178" s="68"/>
      <c r="N178" s="381"/>
      <c r="O178" s="68"/>
      <c r="P178" s="68"/>
      <c r="Q178" s="68"/>
      <c r="R178" s="68"/>
      <c r="S178" s="68"/>
      <c r="T178" s="375">
        <f t="shared" si="118"/>
        <v>0</v>
      </c>
      <c r="U178" s="123"/>
      <c r="V178" s="123"/>
      <c r="W178" s="123" t="e">
        <f t="shared" si="115"/>
        <v>#DIV/0!</v>
      </c>
      <c r="X178" s="123"/>
      <c r="Y178" s="123"/>
      <c r="Z178" s="123"/>
    </row>
    <row r="179" spans="1:28">
      <c r="A179" s="77">
        <v>13</v>
      </c>
      <c r="B179" s="56" t="s">
        <v>484</v>
      </c>
      <c r="C179" s="121" t="s">
        <v>356</v>
      </c>
      <c r="D179" s="66">
        <f t="shared" si="116"/>
        <v>0</v>
      </c>
      <c r="E179" s="66"/>
      <c r="F179" s="179"/>
      <c r="G179" s="67"/>
      <c r="H179" s="67"/>
      <c r="I179" s="67"/>
      <c r="J179" s="388"/>
      <c r="K179" s="388"/>
      <c r="L179" s="68"/>
      <c r="M179" s="68"/>
      <c r="N179" s="180"/>
      <c r="O179" s="68"/>
      <c r="P179" s="68"/>
      <c r="Q179" s="68"/>
      <c r="R179" s="68"/>
      <c r="S179" s="68"/>
      <c r="T179" s="70">
        <f t="shared" si="118"/>
        <v>0</v>
      </c>
      <c r="U179" s="123"/>
      <c r="V179" s="123"/>
      <c r="W179" s="123" t="e">
        <f t="shared" si="115"/>
        <v>#DIV/0!</v>
      </c>
      <c r="X179" s="123"/>
      <c r="Y179" s="123"/>
      <c r="Z179" s="123"/>
    </row>
    <row r="180" spans="1:28">
      <c r="A180" s="77">
        <v>14</v>
      </c>
      <c r="B180" s="66" t="s">
        <v>300</v>
      </c>
      <c r="C180" s="121" t="s">
        <v>369</v>
      </c>
      <c r="D180" s="66">
        <f t="shared" si="116"/>
        <v>0</v>
      </c>
      <c r="E180" s="66"/>
      <c r="F180" s="179"/>
      <c r="G180" s="67"/>
      <c r="H180" s="67"/>
      <c r="I180" s="67"/>
      <c r="J180" s="388"/>
      <c r="K180" s="388"/>
      <c r="L180" s="68"/>
      <c r="M180" s="68"/>
      <c r="N180" s="179"/>
      <c r="O180" s="68"/>
      <c r="P180" s="68"/>
      <c r="Q180" s="68"/>
      <c r="R180" s="68"/>
      <c r="S180" s="68"/>
      <c r="T180" s="70">
        <f t="shared" si="118"/>
        <v>0</v>
      </c>
      <c r="U180" s="123"/>
      <c r="V180" s="123"/>
      <c r="W180" s="123" t="e">
        <f t="shared" si="115"/>
        <v>#DIV/0!</v>
      </c>
      <c r="X180" s="123"/>
      <c r="Y180" s="123"/>
      <c r="Z180" s="123"/>
    </row>
    <row r="181" spans="1:28">
      <c r="A181" s="77">
        <v>15</v>
      </c>
      <c r="B181" s="56" t="s">
        <v>394</v>
      </c>
      <c r="C181" s="121" t="s">
        <v>368</v>
      </c>
      <c r="D181" s="66">
        <f t="shared" si="116"/>
        <v>0</v>
      </c>
      <c r="E181" s="66"/>
      <c r="F181" s="67"/>
      <c r="G181" s="67"/>
      <c r="H181" s="67"/>
      <c r="I181" s="67"/>
      <c r="J181" s="388"/>
      <c r="K181" s="388"/>
      <c r="L181" s="68"/>
      <c r="M181" s="68"/>
      <c r="N181" s="69"/>
      <c r="O181" s="68"/>
      <c r="P181" s="68"/>
      <c r="Q181" s="68"/>
      <c r="R181" s="68"/>
      <c r="S181" s="68"/>
      <c r="T181" s="70">
        <v>0</v>
      </c>
      <c r="U181" s="123"/>
      <c r="V181" s="123"/>
      <c r="W181" s="123" t="e">
        <f t="shared" si="115"/>
        <v>#DIV/0!</v>
      </c>
      <c r="X181" s="123"/>
      <c r="Y181" s="123"/>
      <c r="Z181" s="123"/>
    </row>
    <row r="182" spans="1:28">
      <c r="A182" s="77">
        <v>16</v>
      </c>
      <c r="B182" s="56" t="s">
        <v>294</v>
      </c>
      <c r="C182" s="55" t="s">
        <v>491</v>
      </c>
      <c r="D182" s="66">
        <f t="shared" si="116"/>
        <v>0</v>
      </c>
      <c r="E182" s="66"/>
      <c r="F182" s="67"/>
      <c r="G182" s="67"/>
      <c r="H182" s="67"/>
      <c r="I182" s="67"/>
      <c r="J182" s="388"/>
      <c r="K182" s="388"/>
      <c r="L182" s="68"/>
      <c r="M182" s="68"/>
      <c r="N182" s="69"/>
      <c r="O182" s="68"/>
      <c r="P182" s="68"/>
      <c r="Q182" s="68"/>
      <c r="R182" s="68"/>
      <c r="S182" s="68"/>
      <c r="T182" s="70">
        <f>F182-N182</f>
        <v>0</v>
      </c>
      <c r="U182" s="123"/>
      <c r="V182" s="123"/>
      <c r="W182" s="123" t="e">
        <f t="shared" si="115"/>
        <v>#DIV/0!</v>
      </c>
      <c r="X182" s="123"/>
      <c r="Y182" s="123"/>
      <c r="Z182" s="123"/>
    </row>
    <row r="183" spans="1:28" s="377" customFormat="1">
      <c r="A183" s="376">
        <v>17</v>
      </c>
      <c r="B183" s="375" t="s">
        <v>287</v>
      </c>
      <c r="C183" s="98" t="s">
        <v>358</v>
      </c>
      <c r="D183" s="66">
        <f t="shared" si="116"/>
        <v>89.3</v>
      </c>
      <c r="E183" s="66"/>
      <c r="F183" s="375">
        <v>89.3</v>
      </c>
      <c r="G183" s="67"/>
      <c r="H183" s="67"/>
      <c r="I183" s="67"/>
      <c r="J183" s="388"/>
      <c r="K183" s="388"/>
      <c r="L183" s="68"/>
      <c r="M183" s="68"/>
      <c r="N183" s="375">
        <v>89.293999999999997</v>
      </c>
      <c r="O183" s="68"/>
      <c r="P183" s="68"/>
      <c r="Q183" s="68"/>
      <c r="R183" s="68"/>
      <c r="S183" s="68"/>
      <c r="T183" s="375">
        <f>F183-N183</f>
        <v>6.0000000000002274E-3</v>
      </c>
      <c r="U183" s="123"/>
      <c r="V183" s="123"/>
      <c r="W183" s="123">
        <f t="shared" si="115"/>
        <v>99.993281075027994</v>
      </c>
      <c r="X183" s="123"/>
      <c r="Y183" s="123"/>
      <c r="Z183" s="123"/>
    </row>
    <row r="184" spans="1:28" s="451" customFormat="1" ht="45">
      <c r="A184" s="446">
        <v>18</v>
      </c>
      <c r="B184" s="379" t="s">
        <v>538</v>
      </c>
      <c r="C184" s="447" t="s">
        <v>487</v>
      </c>
      <c r="D184" s="380">
        <f t="shared" si="116"/>
        <v>2380.6</v>
      </c>
      <c r="E184" s="379"/>
      <c r="F184" s="448">
        <f>1441+500+439.6</f>
        <v>2380.6</v>
      </c>
      <c r="G184" s="448"/>
      <c r="H184" s="379"/>
      <c r="I184" s="379"/>
      <c r="J184" s="388">
        <f t="shared" ref="J184" si="119">SUM(M184:Q184)</f>
        <v>1965.420077</v>
      </c>
      <c r="K184" s="388">
        <f t="shared" ref="K184" si="120">J184-L184</f>
        <v>0</v>
      </c>
      <c r="L184" s="449">
        <f t="shared" ref="L184" si="121">SUM(M184:Q184)</f>
        <v>1965.420077</v>
      </c>
      <c r="M184" s="379"/>
      <c r="N184" s="379">
        <v>1965.420077</v>
      </c>
      <c r="O184" s="379"/>
      <c r="P184" s="379"/>
      <c r="Q184" s="379"/>
      <c r="R184" s="379"/>
      <c r="S184" s="379"/>
      <c r="T184" s="379">
        <f>F184-N184</f>
        <v>415.17992299999992</v>
      </c>
      <c r="U184" s="450"/>
      <c r="V184" s="450"/>
      <c r="W184" s="450">
        <f t="shared" si="115"/>
        <v>82.559862093589857</v>
      </c>
      <c r="X184" s="450"/>
      <c r="Y184" s="450"/>
      <c r="Z184" s="450"/>
      <c r="AB184" s="452"/>
    </row>
    <row r="185" spans="1:28" s="451" customFormat="1" ht="45">
      <c r="A185" s="446">
        <v>19</v>
      </c>
      <c r="B185" s="379" t="s">
        <v>595</v>
      </c>
      <c r="C185" s="447" t="s">
        <v>596</v>
      </c>
      <c r="D185" s="380">
        <f t="shared" si="116"/>
        <v>26.398</v>
      </c>
      <c r="E185" s="379"/>
      <c r="F185" s="448">
        <v>26.398</v>
      </c>
      <c r="G185" s="448"/>
      <c r="H185" s="379"/>
      <c r="I185" s="379"/>
      <c r="J185" s="388"/>
      <c r="K185" s="388"/>
      <c r="L185" s="449"/>
      <c r="M185" s="379"/>
      <c r="N185" s="379"/>
      <c r="O185" s="379"/>
      <c r="P185" s="379"/>
      <c r="Q185" s="379"/>
      <c r="R185" s="379"/>
      <c r="S185" s="379"/>
      <c r="T185" s="379">
        <f>F185-N185</f>
        <v>26.398</v>
      </c>
      <c r="U185" s="450"/>
      <c r="V185" s="450"/>
      <c r="W185" s="450"/>
      <c r="X185" s="450"/>
      <c r="Y185" s="450"/>
      <c r="Z185" s="450"/>
      <c r="AB185" s="452"/>
    </row>
    <row r="186" spans="1:28" ht="22.5">
      <c r="A186" s="77">
        <v>19</v>
      </c>
      <c r="B186" s="56" t="s">
        <v>485</v>
      </c>
      <c r="C186" s="121" t="s">
        <v>345</v>
      </c>
      <c r="D186" s="66">
        <f t="shared" si="116"/>
        <v>433.76400000000001</v>
      </c>
      <c r="E186" s="66"/>
      <c r="F186" s="67">
        <v>433.76400000000001</v>
      </c>
      <c r="G186" s="67"/>
      <c r="H186" s="67"/>
      <c r="I186" s="67"/>
      <c r="J186" s="388"/>
      <c r="K186" s="388"/>
      <c r="L186" s="68"/>
      <c r="M186" s="68"/>
      <c r="N186" s="69">
        <v>53.764000000000003</v>
      </c>
      <c r="O186" s="68"/>
      <c r="P186" s="68"/>
      <c r="Q186" s="68"/>
      <c r="R186" s="68"/>
      <c r="S186" s="68"/>
      <c r="T186" s="70">
        <f t="shared" ref="T186:T191" si="122">F186-N186</f>
        <v>380</v>
      </c>
      <c r="U186" s="123"/>
      <c r="V186" s="123"/>
      <c r="W186" s="123">
        <f t="shared" si="115"/>
        <v>12.394758440073405</v>
      </c>
      <c r="X186" s="123"/>
      <c r="Y186" s="123"/>
      <c r="Z186" s="123"/>
    </row>
    <row r="187" spans="1:28" ht="22.5">
      <c r="A187" s="77">
        <v>20</v>
      </c>
      <c r="B187" s="56" t="s">
        <v>619</v>
      </c>
      <c r="C187" s="121" t="s">
        <v>620</v>
      </c>
      <c r="D187" s="66">
        <f t="shared" si="116"/>
        <v>5873</v>
      </c>
      <c r="E187" s="66"/>
      <c r="F187" s="67">
        <v>5873</v>
      </c>
      <c r="G187" s="67"/>
      <c r="H187" s="67"/>
      <c r="I187" s="67"/>
      <c r="J187" s="388"/>
      <c r="K187" s="388"/>
      <c r="L187" s="68"/>
      <c r="M187" s="68"/>
      <c r="N187" s="69">
        <v>5870.75</v>
      </c>
      <c r="O187" s="68"/>
      <c r="P187" s="68"/>
      <c r="Q187" s="68"/>
      <c r="R187" s="68"/>
      <c r="S187" s="68"/>
      <c r="T187" s="70">
        <f t="shared" si="122"/>
        <v>2.25</v>
      </c>
      <c r="U187" s="123"/>
      <c r="V187" s="123"/>
      <c r="W187" s="123">
        <f t="shared" si="115"/>
        <v>99.961689085646171</v>
      </c>
      <c r="X187" s="123"/>
      <c r="Y187" s="123"/>
      <c r="Z187" s="123"/>
    </row>
    <row r="188" spans="1:28">
      <c r="A188" s="77">
        <v>21</v>
      </c>
      <c r="B188" s="56" t="s">
        <v>302</v>
      </c>
      <c r="C188" s="55" t="s">
        <v>374</v>
      </c>
      <c r="D188" s="66">
        <f t="shared" si="116"/>
        <v>0</v>
      </c>
      <c r="E188" s="66"/>
      <c r="F188" s="67"/>
      <c r="G188" s="67"/>
      <c r="H188" s="67"/>
      <c r="I188" s="67"/>
      <c r="J188" s="388"/>
      <c r="K188" s="388"/>
      <c r="L188" s="68"/>
      <c r="M188" s="68"/>
      <c r="N188" s="69"/>
      <c r="O188" s="68"/>
      <c r="P188" s="68"/>
      <c r="Q188" s="68"/>
      <c r="R188" s="68"/>
      <c r="S188" s="68"/>
      <c r="T188" s="70">
        <f t="shared" si="122"/>
        <v>0</v>
      </c>
      <c r="U188" s="123"/>
      <c r="V188" s="123"/>
      <c r="W188" s="123" t="e">
        <f t="shared" si="115"/>
        <v>#DIV/0!</v>
      </c>
      <c r="X188" s="123"/>
      <c r="Y188" s="123"/>
      <c r="Z188" s="123"/>
    </row>
    <row r="189" spans="1:28">
      <c r="A189" s="77">
        <v>22</v>
      </c>
      <c r="B189" s="56" t="s">
        <v>486</v>
      </c>
      <c r="C189" s="55" t="s">
        <v>385</v>
      </c>
      <c r="D189" s="66">
        <f t="shared" si="116"/>
        <v>132.79900000000001</v>
      </c>
      <c r="E189" s="66"/>
      <c r="F189" s="67">
        <v>132.79900000000001</v>
      </c>
      <c r="G189" s="67"/>
      <c r="H189" s="67"/>
      <c r="I189" s="67"/>
      <c r="J189" s="388"/>
      <c r="K189" s="388"/>
      <c r="L189" s="68"/>
      <c r="M189" s="68"/>
      <c r="N189" s="69">
        <v>132.79900000000001</v>
      </c>
      <c r="O189" s="68"/>
      <c r="P189" s="68"/>
      <c r="Q189" s="68"/>
      <c r="R189" s="68"/>
      <c r="S189" s="68"/>
      <c r="T189" s="70">
        <f t="shared" si="122"/>
        <v>0</v>
      </c>
      <c r="U189" s="123"/>
      <c r="V189" s="123"/>
      <c r="W189" s="123">
        <f t="shared" si="115"/>
        <v>100</v>
      </c>
      <c r="X189" s="123"/>
      <c r="Y189" s="123"/>
      <c r="Z189" s="123"/>
    </row>
    <row r="190" spans="1:28">
      <c r="A190" s="77">
        <v>23</v>
      </c>
      <c r="B190" s="56" t="s">
        <v>527</v>
      </c>
      <c r="C190" s="55" t="s">
        <v>386</v>
      </c>
      <c r="D190" s="66">
        <f t="shared" si="116"/>
        <v>8.1</v>
      </c>
      <c r="E190" s="66"/>
      <c r="F190" s="67">
        <v>8.1</v>
      </c>
      <c r="G190" s="67"/>
      <c r="H190" s="67"/>
      <c r="I190" s="67"/>
      <c r="J190" s="388"/>
      <c r="K190" s="388"/>
      <c r="L190" s="68"/>
      <c r="M190" s="68"/>
      <c r="N190" s="69">
        <v>8.1</v>
      </c>
      <c r="O190" s="68"/>
      <c r="P190" s="68"/>
      <c r="Q190" s="68"/>
      <c r="R190" s="68"/>
      <c r="S190" s="68"/>
      <c r="T190" s="70">
        <f t="shared" si="122"/>
        <v>0</v>
      </c>
      <c r="U190" s="123"/>
      <c r="V190" s="123"/>
      <c r="W190" s="123">
        <f t="shared" si="115"/>
        <v>100</v>
      </c>
      <c r="X190" s="123"/>
      <c r="Y190" s="123"/>
      <c r="Z190" s="123"/>
    </row>
    <row r="191" spans="1:28">
      <c r="A191" s="77">
        <v>24</v>
      </c>
      <c r="B191" s="56" t="s">
        <v>295</v>
      </c>
      <c r="C191" s="121" t="s">
        <v>376</v>
      </c>
      <c r="D191" s="66">
        <f t="shared" si="116"/>
        <v>0</v>
      </c>
      <c r="E191" s="66"/>
      <c r="F191" s="67"/>
      <c r="G191" s="67"/>
      <c r="H191" s="67"/>
      <c r="I191" s="67"/>
      <c r="J191" s="388"/>
      <c r="K191" s="388"/>
      <c r="L191" s="68"/>
      <c r="M191" s="68"/>
      <c r="N191" s="69"/>
      <c r="O191" s="68"/>
      <c r="P191" s="68"/>
      <c r="Q191" s="68"/>
      <c r="R191" s="68"/>
      <c r="S191" s="68"/>
      <c r="T191" s="70">
        <f t="shared" si="122"/>
        <v>0</v>
      </c>
      <c r="U191" s="123"/>
      <c r="V191" s="123"/>
      <c r="W191" s="123" t="e">
        <f t="shared" si="115"/>
        <v>#DIV/0!</v>
      </c>
      <c r="X191" s="123"/>
      <c r="Y191" s="123"/>
      <c r="Z191" s="123"/>
    </row>
    <row r="192" spans="1:28" s="377" customFormat="1" ht="45">
      <c r="A192" s="376">
        <v>25</v>
      </c>
      <c r="B192" s="379" t="s">
        <v>536</v>
      </c>
      <c r="C192" s="98" t="s">
        <v>352</v>
      </c>
      <c r="D192" s="66">
        <f t="shared" si="116"/>
        <v>0</v>
      </c>
      <c r="E192" s="375"/>
      <c r="F192" s="375"/>
      <c r="G192" s="375"/>
      <c r="H192" s="375"/>
      <c r="I192" s="375"/>
      <c r="J192" s="388"/>
      <c r="K192" s="388"/>
      <c r="L192" s="68"/>
      <c r="M192" s="375"/>
      <c r="N192" s="375"/>
      <c r="O192" s="375"/>
      <c r="P192" s="375"/>
      <c r="Q192" s="375"/>
      <c r="R192" s="375"/>
      <c r="S192" s="375"/>
      <c r="T192" s="375">
        <f>F192-N192</f>
        <v>0</v>
      </c>
      <c r="U192" s="123"/>
      <c r="V192" s="123"/>
      <c r="W192" s="123" t="e">
        <f t="shared" si="115"/>
        <v>#DIV/0!</v>
      </c>
      <c r="X192" s="123"/>
      <c r="Y192" s="123"/>
      <c r="Z192" s="123"/>
    </row>
    <row r="193" spans="1:31" s="377" customFormat="1" ht="22.5">
      <c r="A193" s="77">
        <v>26</v>
      </c>
      <c r="B193" s="375" t="s">
        <v>537</v>
      </c>
      <c r="C193" s="98" t="s">
        <v>352</v>
      </c>
      <c r="D193" s="66">
        <f t="shared" si="116"/>
        <v>605</v>
      </c>
      <c r="E193" s="375"/>
      <c r="F193" s="375">
        <v>605</v>
      </c>
      <c r="G193" s="375"/>
      <c r="H193" s="375"/>
      <c r="I193" s="375"/>
      <c r="J193" s="388"/>
      <c r="K193" s="388"/>
      <c r="L193" s="68"/>
      <c r="M193" s="375"/>
      <c r="N193" s="375">
        <v>605</v>
      </c>
      <c r="O193" s="375"/>
      <c r="P193" s="375"/>
      <c r="Q193" s="375"/>
      <c r="R193" s="375"/>
      <c r="S193" s="375"/>
      <c r="T193" s="375">
        <f>F193-N193</f>
        <v>0</v>
      </c>
      <c r="U193" s="123"/>
      <c r="V193" s="123"/>
      <c r="W193" s="123">
        <f t="shared" ref="W193" si="123">N193/F193*100</f>
        <v>100</v>
      </c>
      <c r="X193" s="123"/>
      <c r="Y193" s="123"/>
      <c r="Z193" s="123"/>
    </row>
    <row r="194" spans="1:31" s="377" customFormat="1">
      <c r="A194" s="376">
        <v>27</v>
      </c>
      <c r="B194" s="375" t="s">
        <v>334</v>
      </c>
      <c r="C194" s="98" t="s">
        <v>389</v>
      </c>
      <c r="D194" s="66">
        <f t="shared" si="116"/>
        <v>5</v>
      </c>
      <c r="E194" s="375"/>
      <c r="F194" s="375">
        <v>5</v>
      </c>
      <c r="G194" s="375"/>
      <c r="H194" s="375"/>
      <c r="I194" s="375"/>
      <c r="J194" s="388"/>
      <c r="K194" s="388"/>
      <c r="L194" s="68"/>
      <c r="M194" s="375"/>
      <c r="N194" s="375">
        <v>5</v>
      </c>
      <c r="O194" s="375"/>
      <c r="P194" s="375"/>
      <c r="Q194" s="375"/>
      <c r="R194" s="375"/>
      <c r="S194" s="375"/>
      <c r="T194" s="375">
        <f>N194-F194</f>
        <v>0</v>
      </c>
      <c r="U194" s="123"/>
      <c r="V194" s="123"/>
      <c r="W194" s="123">
        <f t="shared" si="115"/>
        <v>100</v>
      </c>
      <c r="X194" s="123"/>
      <c r="Y194" s="123"/>
      <c r="Z194" s="123"/>
    </row>
    <row r="195" spans="1:31" s="377" customFormat="1">
      <c r="A195" s="77">
        <v>28</v>
      </c>
      <c r="B195" s="375" t="s">
        <v>473</v>
      </c>
      <c r="C195" s="98" t="s">
        <v>378</v>
      </c>
      <c r="D195" s="66">
        <f t="shared" si="116"/>
        <v>0</v>
      </c>
      <c r="E195" s="375"/>
      <c r="F195" s="378"/>
      <c r="G195" s="375"/>
      <c r="H195" s="375"/>
      <c r="I195" s="375"/>
      <c r="J195" s="388"/>
      <c r="K195" s="388"/>
      <c r="L195" s="68"/>
      <c r="M195" s="375"/>
      <c r="N195" s="378"/>
      <c r="O195" s="375"/>
      <c r="P195" s="375"/>
      <c r="Q195" s="375"/>
      <c r="R195" s="375"/>
      <c r="S195" s="375"/>
      <c r="T195" s="375">
        <f>F195-N195</f>
        <v>0</v>
      </c>
      <c r="U195" s="123"/>
      <c r="V195" s="123"/>
      <c r="W195" s="123" t="e">
        <f t="shared" si="115"/>
        <v>#DIV/0!</v>
      </c>
      <c r="X195" s="123"/>
      <c r="Y195" s="123"/>
      <c r="Z195" s="123"/>
    </row>
    <row r="196" spans="1:31" s="377" customFormat="1">
      <c r="A196" s="376">
        <v>29</v>
      </c>
      <c r="B196" s="375" t="s">
        <v>269</v>
      </c>
      <c r="C196" s="98" t="s">
        <v>346</v>
      </c>
      <c r="D196" s="66">
        <f t="shared" si="116"/>
        <v>0</v>
      </c>
      <c r="E196" s="375"/>
      <c r="F196" s="378"/>
      <c r="G196" s="375"/>
      <c r="H196" s="375"/>
      <c r="I196" s="375"/>
      <c r="J196" s="388"/>
      <c r="K196" s="388"/>
      <c r="L196" s="68"/>
      <c r="M196" s="375"/>
      <c r="N196" s="378"/>
      <c r="O196" s="375"/>
      <c r="P196" s="375"/>
      <c r="Q196" s="375"/>
      <c r="R196" s="375"/>
      <c r="S196" s="375"/>
      <c r="T196" s="375">
        <f>F196-N196</f>
        <v>0</v>
      </c>
      <c r="U196" s="123"/>
      <c r="V196" s="123"/>
      <c r="W196" s="123" t="e">
        <f t="shared" si="115"/>
        <v>#DIV/0!</v>
      </c>
      <c r="X196" s="123"/>
      <c r="Y196" s="123"/>
      <c r="Z196" s="123"/>
    </row>
    <row r="197" spans="1:31" s="377" customFormat="1">
      <c r="A197" s="77">
        <v>30</v>
      </c>
      <c r="B197" s="375" t="s">
        <v>285</v>
      </c>
      <c r="C197" s="98" t="s">
        <v>357</v>
      </c>
      <c r="D197" s="66">
        <f t="shared" si="116"/>
        <v>0</v>
      </c>
      <c r="E197" s="375"/>
      <c r="F197" s="378"/>
      <c r="G197" s="375"/>
      <c r="H197" s="375"/>
      <c r="I197" s="375"/>
      <c r="J197" s="388"/>
      <c r="K197" s="388"/>
      <c r="L197" s="68"/>
      <c r="M197" s="375"/>
      <c r="N197" s="378"/>
      <c r="O197" s="375"/>
      <c r="P197" s="375"/>
      <c r="Q197" s="375"/>
      <c r="R197" s="375"/>
      <c r="S197" s="375"/>
      <c r="T197" s="375">
        <f>F197-N197</f>
        <v>0</v>
      </c>
      <c r="U197" s="123"/>
      <c r="V197" s="123"/>
      <c r="W197" s="123" t="e">
        <f t="shared" si="115"/>
        <v>#DIV/0!</v>
      </c>
      <c r="X197" s="123"/>
      <c r="Y197" s="123"/>
      <c r="Z197" s="123"/>
    </row>
    <row r="198" spans="1:31" s="377" customFormat="1">
      <c r="A198" s="376">
        <v>31</v>
      </c>
      <c r="B198" s="375" t="s">
        <v>475</v>
      </c>
      <c r="C198" s="98" t="s">
        <v>523</v>
      </c>
      <c r="D198" s="66">
        <f t="shared" si="116"/>
        <v>0</v>
      </c>
      <c r="E198" s="375"/>
      <c r="F198" s="378"/>
      <c r="G198" s="375"/>
      <c r="H198" s="375"/>
      <c r="I198" s="375"/>
      <c r="J198" s="388"/>
      <c r="K198" s="388"/>
      <c r="L198" s="68"/>
      <c r="M198" s="375"/>
      <c r="N198" s="378"/>
      <c r="O198" s="375"/>
      <c r="P198" s="375"/>
      <c r="Q198" s="375"/>
      <c r="R198" s="375"/>
      <c r="S198" s="375"/>
      <c r="T198" s="375">
        <f>F198-N198</f>
        <v>0</v>
      </c>
      <c r="U198" s="123"/>
      <c r="V198" s="123"/>
      <c r="W198" s="123" t="e">
        <f t="shared" ref="W198" si="124">N198/F198*100</f>
        <v>#DIV/0!</v>
      </c>
      <c r="X198" s="123"/>
      <c r="Y198" s="123"/>
      <c r="Z198" s="123"/>
    </row>
    <row r="199" spans="1:31" s="51" customFormat="1" ht="14.25">
      <c r="A199" s="147" t="s">
        <v>342</v>
      </c>
      <c r="B199" s="80" t="s">
        <v>427</v>
      </c>
      <c r="C199" s="53"/>
      <c r="D199" s="79">
        <f>SUM(D200:D214)</f>
        <v>378.50200000000001</v>
      </c>
      <c r="E199" s="79">
        <f t="shared" ref="E199:Z199" si="125">SUM(E200:E214)</f>
        <v>0</v>
      </c>
      <c r="F199" s="79">
        <f t="shared" si="125"/>
        <v>0</v>
      </c>
      <c r="G199" s="79">
        <f t="shared" si="125"/>
        <v>378.50200000000001</v>
      </c>
      <c r="H199" s="79">
        <f t="shared" si="125"/>
        <v>61.501999999999995</v>
      </c>
      <c r="I199" s="79">
        <f t="shared" si="125"/>
        <v>317</v>
      </c>
      <c r="J199" s="388">
        <f t="shared" ref="J199:J219" si="126">SUM(M199:Q199)</f>
        <v>377.291</v>
      </c>
      <c r="K199" s="388">
        <f t="shared" ref="K199:K219" si="127">J199-L199</f>
        <v>0</v>
      </c>
      <c r="L199" s="79">
        <f t="shared" si="125"/>
        <v>377.291</v>
      </c>
      <c r="M199" s="79">
        <f t="shared" si="125"/>
        <v>0</v>
      </c>
      <c r="N199" s="79">
        <f t="shared" si="125"/>
        <v>0</v>
      </c>
      <c r="O199" s="79">
        <f t="shared" si="125"/>
        <v>0</v>
      </c>
      <c r="P199" s="79">
        <f t="shared" si="125"/>
        <v>0</v>
      </c>
      <c r="Q199" s="79">
        <f t="shared" si="125"/>
        <v>377.291</v>
      </c>
      <c r="R199" s="79">
        <f t="shared" si="125"/>
        <v>60.290999999999997</v>
      </c>
      <c r="S199" s="79">
        <f t="shared" si="125"/>
        <v>317</v>
      </c>
      <c r="T199" s="79">
        <f t="shared" si="125"/>
        <v>1.2110000000000092</v>
      </c>
      <c r="U199" s="79">
        <f t="shared" si="125"/>
        <v>0</v>
      </c>
      <c r="V199" s="79">
        <f t="shared" si="125"/>
        <v>0</v>
      </c>
      <c r="W199" s="79">
        <f t="shared" si="125"/>
        <v>0</v>
      </c>
      <c r="X199" s="79">
        <f t="shared" si="125"/>
        <v>0</v>
      </c>
      <c r="Y199" s="79">
        <f t="shared" si="125"/>
        <v>0</v>
      </c>
      <c r="Z199" s="79">
        <f t="shared" si="125"/>
        <v>0</v>
      </c>
    </row>
    <row r="200" spans="1:31" s="153" customFormat="1" ht="14.25">
      <c r="A200" s="149" t="s">
        <v>197</v>
      </c>
      <c r="B200" s="67" t="s">
        <v>410</v>
      </c>
      <c r="C200" s="148"/>
      <c r="D200" s="66">
        <f t="shared" si="116"/>
        <v>40</v>
      </c>
      <c r="E200" s="80"/>
      <c r="F200" s="80"/>
      <c r="G200" s="67">
        <f>H200+I200</f>
        <v>40</v>
      </c>
      <c r="H200" s="67"/>
      <c r="I200" s="67">
        <v>40</v>
      </c>
      <c r="J200" s="388">
        <f t="shared" si="126"/>
        <v>40</v>
      </c>
      <c r="K200" s="388">
        <f t="shared" si="127"/>
        <v>0</v>
      </c>
      <c r="L200" s="68">
        <f>SUM(M200:Q200)</f>
        <v>40</v>
      </c>
      <c r="M200" s="80"/>
      <c r="N200" s="80"/>
      <c r="O200" s="80"/>
      <c r="P200" s="80"/>
      <c r="Q200" s="68">
        <f>SUM(R200:S200)</f>
        <v>40</v>
      </c>
      <c r="R200" s="68"/>
      <c r="S200" s="68">
        <v>40</v>
      </c>
      <c r="T200" s="375">
        <f>D200-L200</f>
        <v>0</v>
      </c>
      <c r="U200" s="123"/>
      <c r="V200" s="123"/>
      <c r="W200" s="123"/>
      <c r="X200" s="123"/>
      <c r="Y200" s="123"/>
      <c r="Z200" s="123"/>
      <c r="AA200" s="156"/>
      <c r="AE200" s="80"/>
    </row>
    <row r="201" spans="1:31" s="64" customFormat="1">
      <c r="A201" s="149" t="s">
        <v>198</v>
      </c>
      <c r="B201" s="67" t="s">
        <v>407</v>
      </c>
      <c r="C201" s="150"/>
      <c r="D201" s="66">
        <f t="shared" si="116"/>
        <v>0</v>
      </c>
      <c r="E201" s="67"/>
      <c r="F201" s="67"/>
      <c r="G201" s="67">
        <f t="shared" ref="G201:G214" si="128">H201+I201</f>
        <v>0</v>
      </c>
      <c r="H201" s="67"/>
      <c r="I201" s="67"/>
      <c r="J201" s="388">
        <f t="shared" si="126"/>
        <v>0</v>
      </c>
      <c r="K201" s="388">
        <f t="shared" si="127"/>
        <v>0</v>
      </c>
      <c r="L201" s="68">
        <f t="shared" ref="L201:L214" si="129">SUM(M201:Q201)</f>
        <v>0</v>
      </c>
      <c r="M201" s="67"/>
      <c r="N201" s="67"/>
      <c r="O201" s="67"/>
      <c r="P201" s="67"/>
      <c r="Q201" s="68">
        <f t="shared" ref="Q201:Q213" si="130">SUM(R201:S201)</f>
        <v>0</v>
      </c>
      <c r="R201" s="68"/>
      <c r="S201" s="68"/>
      <c r="T201" s="375">
        <f t="shared" ref="T201:T214" si="131">D201-L201</f>
        <v>0</v>
      </c>
      <c r="U201" s="123"/>
      <c r="V201" s="123"/>
      <c r="W201" s="123"/>
      <c r="X201" s="123"/>
      <c r="Y201" s="123"/>
      <c r="Z201" s="123"/>
      <c r="AA201" s="157"/>
      <c r="AE201" s="67"/>
    </row>
    <row r="202" spans="1:31" s="153" customFormat="1" ht="14.25">
      <c r="A202" s="149" t="s">
        <v>199</v>
      </c>
      <c r="B202" s="67" t="s">
        <v>408</v>
      </c>
      <c r="C202" s="148"/>
      <c r="D202" s="66">
        <f t="shared" si="116"/>
        <v>40</v>
      </c>
      <c r="E202" s="80"/>
      <c r="F202" s="80"/>
      <c r="G202" s="67">
        <f t="shared" si="128"/>
        <v>40</v>
      </c>
      <c r="H202" s="67"/>
      <c r="I202" s="67">
        <v>40</v>
      </c>
      <c r="J202" s="388">
        <f t="shared" si="126"/>
        <v>40</v>
      </c>
      <c r="K202" s="388">
        <f t="shared" si="127"/>
        <v>0</v>
      </c>
      <c r="L202" s="68">
        <f t="shared" si="129"/>
        <v>40</v>
      </c>
      <c r="M202" s="80"/>
      <c r="N202" s="80"/>
      <c r="O202" s="80"/>
      <c r="P202" s="80"/>
      <c r="Q202" s="68">
        <f t="shared" si="130"/>
        <v>40</v>
      </c>
      <c r="R202" s="68"/>
      <c r="S202" s="68">
        <v>40</v>
      </c>
      <c r="T202" s="375">
        <f t="shared" si="131"/>
        <v>0</v>
      </c>
      <c r="U202" s="123"/>
      <c r="V202" s="123"/>
      <c r="W202" s="123"/>
      <c r="X202" s="123"/>
      <c r="Y202" s="123"/>
      <c r="Z202" s="123"/>
      <c r="AE202" s="80"/>
    </row>
    <row r="203" spans="1:31" s="153" customFormat="1" ht="14.25">
      <c r="A203" s="149" t="s">
        <v>428</v>
      </c>
      <c r="B203" s="67" t="s">
        <v>411</v>
      </c>
      <c r="C203" s="148"/>
      <c r="D203" s="66">
        <f t="shared" si="116"/>
        <v>45.460999999999999</v>
      </c>
      <c r="E203" s="80"/>
      <c r="F203" s="80"/>
      <c r="G203" s="67">
        <f t="shared" si="128"/>
        <v>45.460999999999999</v>
      </c>
      <c r="H203" s="67">
        <v>5.4610000000000003</v>
      </c>
      <c r="I203" s="67">
        <v>40</v>
      </c>
      <c r="J203" s="388">
        <f t="shared" si="126"/>
        <v>44.564999999999998</v>
      </c>
      <c r="K203" s="388">
        <f t="shared" si="127"/>
        <v>0</v>
      </c>
      <c r="L203" s="68">
        <f t="shared" si="129"/>
        <v>44.564999999999998</v>
      </c>
      <c r="M203" s="80"/>
      <c r="N203" s="80"/>
      <c r="O203" s="80"/>
      <c r="P203" s="80"/>
      <c r="Q203" s="68">
        <f t="shared" si="130"/>
        <v>44.564999999999998</v>
      </c>
      <c r="R203" s="68">
        <v>4.5650000000000004</v>
      </c>
      <c r="S203" s="68">
        <v>40</v>
      </c>
      <c r="T203" s="375">
        <f t="shared" si="131"/>
        <v>0.8960000000000008</v>
      </c>
      <c r="U203" s="123"/>
      <c r="V203" s="123"/>
      <c r="W203" s="123"/>
      <c r="X203" s="123"/>
      <c r="Y203" s="123"/>
      <c r="Z203" s="123"/>
      <c r="AE203" s="80"/>
    </row>
    <row r="204" spans="1:31" s="153" customFormat="1" ht="14.25">
      <c r="A204" s="149" t="s">
        <v>429</v>
      </c>
      <c r="B204" s="67" t="s">
        <v>424</v>
      </c>
      <c r="C204" s="148"/>
      <c r="D204" s="66">
        <f t="shared" si="116"/>
        <v>40</v>
      </c>
      <c r="E204" s="80"/>
      <c r="F204" s="80"/>
      <c r="G204" s="67">
        <f t="shared" si="128"/>
        <v>40</v>
      </c>
      <c r="H204" s="67"/>
      <c r="I204" s="67">
        <v>40</v>
      </c>
      <c r="J204" s="388">
        <f t="shared" si="126"/>
        <v>40</v>
      </c>
      <c r="K204" s="388">
        <f t="shared" si="127"/>
        <v>0</v>
      </c>
      <c r="L204" s="68">
        <f t="shared" si="129"/>
        <v>40</v>
      </c>
      <c r="M204" s="80"/>
      <c r="N204" s="80"/>
      <c r="O204" s="80"/>
      <c r="P204" s="80"/>
      <c r="Q204" s="68">
        <f t="shared" si="130"/>
        <v>40</v>
      </c>
      <c r="R204" s="68"/>
      <c r="S204" s="68">
        <v>40</v>
      </c>
      <c r="T204" s="375">
        <f t="shared" si="131"/>
        <v>0</v>
      </c>
      <c r="U204" s="123"/>
      <c r="V204" s="123"/>
      <c r="W204" s="123"/>
      <c r="X204" s="123"/>
      <c r="Y204" s="123"/>
      <c r="Z204" s="123"/>
      <c r="AE204" s="80"/>
    </row>
    <row r="205" spans="1:31" s="153" customFormat="1" ht="14.25">
      <c r="A205" s="149" t="s">
        <v>430</v>
      </c>
      <c r="B205" s="67" t="s">
        <v>409</v>
      </c>
      <c r="C205" s="148"/>
      <c r="D205" s="66">
        <f t="shared" si="116"/>
        <v>41.650999999999996</v>
      </c>
      <c r="E205" s="80"/>
      <c r="F205" s="80"/>
      <c r="G205" s="67">
        <f t="shared" si="128"/>
        <v>41.650999999999996</v>
      </c>
      <c r="H205" s="67">
        <v>2.6509999999999998</v>
      </c>
      <c r="I205" s="67">
        <v>39</v>
      </c>
      <c r="J205" s="388">
        <f t="shared" si="126"/>
        <v>41.650999999999996</v>
      </c>
      <c r="K205" s="388">
        <f t="shared" si="127"/>
        <v>0</v>
      </c>
      <c r="L205" s="68">
        <f t="shared" si="129"/>
        <v>41.650999999999996</v>
      </c>
      <c r="M205" s="80"/>
      <c r="N205" s="80"/>
      <c r="O205" s="80"/>
      <c r="P205" s="80"/>
      <c r="Q205" s="68">
        <f t="shared" si="130"/>
        <v>41.650999999999996</v>
      </c>
      <c r="R205" s="68">
        <v>2.6509999999999998</v>
      </c>
      <c r="S205" s="68">
        <v>39</v>
      </c>
      <c r="T205" s="375">
        <f t="shared" si="131"/>
        <v>0</v>
      </c>
      <c r="U205" s="123"/>
      <c r="V205" s="123"/>
      <c r="W205" s="123"/>
      <c r="X205" s="123"/>
      <c r="Y205" s="123"/>
      <c r="Z205" s="123"/>
      <c r="AE205" s="80"/>
    </row>
    <row r="206" spans="1:31" s="153" customFormat="1" ht="14.25">
      <c r="A206" s="149" t="s">
        <v>431</v>
      </c>
      <c r="B206" s="67" t="s">
        <v>415</v>
      </c>
      <c r="C206" s="148"/>
      <c r="D206" s="66">
        <f t="shared" si="116"/>
        <v>47.242000000000004</v>
      </c>
      <c r="E206" s="80"/>
      <c r="F206" s="80"/>
      <c r="G206" s="67">
        <f t="shared" si="128"/>
        <v>47.242000000000004</v>
      </c>
      <c r="H206" s="67">
        <v>8.2420000000000009</v>
      </c>
      <c r="I206" s="67">
        <v>39</v>
      </c>
      <c r="J206" s="388">
        <f t="shared" si="126"/>
        <v>47.013999999999996</v>
      </c>
      <c r="K206" s="388">
        <f t="shared" si="127"/>
        <v>0</v>
      </c>
      <c r="L206" s="68">
        <f t="shared" si="129"/>
        <v>47.013999999999996</v>
      </c>
      <c r="M206" s="80"/>
      <c r="N206" s="80"/>
      <c r="O206" s="80"/>
      <c r="P206" s="80"/>
      <c r="Q206" s="68">
        <f t="shared" si="130"/>
        <v>47.013999999999996</v>
      </c>
      <c r="R206" s="68">
        <v>8.0139999999999993</v>
      </c>
      <c r="S206" s="68">
        <v>39</v>
      </c>
      <c r="T206" s="375">
        <f t="shared" si="131"/>
        <v>0.22800000000000864</v>
      </c>
      <c r="U206" s="123"/>
      <c r="V206" s="123"/>
      <c r="W206" s="123"/>
      <c r="X206" s="123"/>
      <c r="Y206" s="123"/>
      <c r="Z206" s="123"/>
      <c r="AE206" s="80"/>
    </row>
    <row r="207" spans="1:31" s="153" customFormat="1" ht="14.25">
      <c r="A207" s="149" t="s">
        <v>432</v>
      </c>
      <c r="B207" s="67" t="s">
        <v>412</v>
      </c>
      <c r="C207" s="148"/>
      <c r="D207" s="66">
        <f t="shared" si="116"/>
        <v>43.521999999999998</v>
      </c>
      <c r="E207" s="80"/>
      <c r="F207" s="80"/>
      <c r="G207" s="67">
        <f t="shared" si="128"/>
        <v>43.521999999999998</v>
      </c>
      <c r="H207" s="67">
        <v>3.5219999999999998</v>
      </c>
      <c r="I207" s="67">
        <v>40</v>
      </c>
      <c r="J207" s="388">
        <f t="shared" si="126"/>
        <v>43.521999999999998</v>
      </c>
      <c r="K207" s="388">
        <f t="shared" si="127"/>
        <v>0</v>
      </c>
      <c r="L207" s="68">
        <f t="shared" si="129"/>
        <v>43.521999999999998</v>
      </c>
      <c r="M207" s="80"/>
      <c r="N207" s="80"/>
      <c r="O207" s="80"/>
      <c r="P207" s="80"/>
      <c r="Q207" s="68">
        <f t="shared" si="130"/>
        <v>43.521999999999998</v>
      </c>
      <c r="R207" s="68">
        <v>3.5219999999999998</v>
      </c>
      <c r="S207" s="68">
        <v>40</v>
      </c>
      <c r="T207" s="375">
        <f t="shared" si="131"/>
        <v>0</v>
      </c>
      <c r="U207" s="123"/>
      <c r="V207" s="123"/>
      <c r="W207" s="123"/>
      <c r="X207" s="123"/>
      <c r="Y207" s="123"/>
      <c r="Z207" s="123"/>
      <c r="AE207" s="80"/>
    </row>
    <row r="208" spans="1:31" s="153" customFormat="1" ht="14.25">
      <c r="A208" s="149" t="s">
        <v>433</v>
      </c>
      <c r="B208" s="67" t="s">
        <v>425</v>
      </c>
      <c r="C208" s="148"/>
      <c r="D208" s="66">
        <f t="shared" si="116"/>
        <v>49.091999999999999</v>
      </c>
      <c r="E208" s="80"/>
      <c r="F208" s="80"/>
      <c r="G208" s="67">
        <f t="shared" si="128"/>
        <v>49.091999999999999</v>
      </c>
      <c r="H208" s="67">
        <v>10.092000000000001</v>
      </c>
      <c r="I208" s="67">
        <v>39</v>
      </c>
      <c r="J208" s="388">
        <f t="shared" si="126"/>
        <v>49.091999999999999</v>
      </c>
      <c r="K208" s="388">
        <f t="shared" si="127"/>
        <v>0</v>
      </c>
      <c r="L208" s="68">
        <f t="shared" si="129"/>
        <v>49.091999999999999</v>
      </c>
      <c r="M208" s="80"/>
      <c r="N208" s="80"/>
      <c r="O208" s="80"/>
      <c r="P208" s="80"/>
      <c r="Q208" s="68">
        <f t="shared" si="130"/>
        <v>49.091999999999999</v>
      </c>
      <c r="R208" s="68">
        <v>10.092000000000001</v>
      </c>
      <c r="S208" s="68">
        <v>39</v>
      </c>
      <c r="T208" s="375">
        <f t="shared" si="131"/>
        <v>0</v>
      </c>
      <c r="U208" s="123"/>
      <c r="V208" s="123"/>
      <c r="W208" s="123"/>
      <c r="X208" s="123"/>
      <c r="Y208" s="123"/>
      <c r="Z208" s="123"/>
      <c r="AE208" s="80"/>
    </row>
    <row r="209" spans="1:31" s="153" customFormat="1" ht="14.25">
      <c r="A209" s="149" t="s">
        <v>434</v>
      </c>
      <c r="B209" s="67" t="s">
        <v>416</v>
      </c>
      <c r="C209" s="148"/>
      <c r="D209" s="66">
        <f t="shared" si="116"/>
        <v>31.533999999999999</v>
      </c>
      <c r="E209" s="80"/>
      <c r="F209" s="80"/>
      <c r="G209" s="67">
        <f t="shared" si="128"/>
        <v>31.533999999999999</v>
      </c>
      <c r="H209" s="67">
        <v>31.533999999999999</v>
      </c>
      <c r="I209" s="67"/>
      <c r="J209" s="388">
        <f t="shared" si="126"/>
        <v>31.446999999999999</v>
      </c>
      <c r="K209" s="388">
        <f t="shared" si="127"/>
        <v>0</v>
      </c>
      <c r="L209" s="68">
        <f t="shared" si="129"/>
        <v>31.446999999999999</v>
      </c>
      <c r="M209" s="80"/>
      <c r="N209" s="80"/>
      <c r="O209" s="80"/>
      <c r="P209" s="80"/>
      <c r="Q209" s="68">
        <f t="shared" si="130"/>
        <v>31.446999999999999</v>
      </c>
      <c r="R209" s="67">
        <v>31.446999999999999</v>
      </c>
      <c r="S209" s="68"/>
      <c r="T209" s="375">
        <f t="shared" si="131"/>
        <v>8.6999999999999744E-2</v>
      </c>
      <c r="U209" s="123"/>
      <c r="V209" s="123"/>
      <c r="W209" s="123"/>
      <c r="X209" s="123"/>
      <c r="Y209" s="123"/>
      <c r="Z209" s="123"/>
      <c r="AE209" s="80"/>
    </row>
    <row r="210" spans="1:31" s="153" customFormat="1" ht="14.25">
      <c r="A210" s="149" t="s">
        <v>435</v>
      </c>
      <c r="B210" s="67" t="s">
        <v>417</v>
      </c>
      <c r="C210" s="148"/>
      <c r="D210" s="66">
        <f t="shared" si="116"/>
        <v>0</v>
      </c>
      <c r="E210" s="80"/>
      <c r="F210" s="80"/>
      <c r="G210" s="67">
        <f t="shared" si="128"/>
        <v>0</v>
      </c>
      <c r="H210" s="67"/>
      <c r="I210" s="67"/>
      <c r="J210" s="388">
        <f t="shared" si="126"/>
        <v>0</v>
      </c>
      <c r="K210" s="388">
        <f t="shared" si="127"/>
        <v>0</v>
      </c>
      <c r="L210" s="68">
        <f t="shared" si="129"/>
        <v>0</v>
      </c>
      <c r="M210" s="80"/>
      <c r="N210" s="80"/>
      <c r="O210" s="80"/>
      <c r="P210" s="80"/>
      <c r="Q210" s="68">
        <f t="shared" si="130"/>
        <v>0</v>
      </c>
      <c r="R210" s="68"/>
      <c r="S210" s="67"/>
      <c r="T210" s="375">
        <f t="shared" si="131"/>
        <v>0</v>
      </c>
      <c r="U210" s="123"/>
      <c r="V210" s="123"/>
      <c r="W210" s="123"/>
      <c r="X210" s="123"/>
      <c r="Y210" s="123"/>
      <c r="Z210" s="123"/>
      <c r="AE210" s="80"/>
    </row>
    <row r="211" spans="1:31" s="153" customFormat="1" ht="14.25">
      <c r="A211" s="149" t="s">
        <v>436</v>
      </c>
      <c r="B211" s="67" t="s">
        <v>418</v>
      </c>
      <c r="C211" s="148"/>
      <c r="D211" s="66">
        <f t="shared" si="116"/>
        <v>0</v>
      </c>
      <c r="E211" s="80"/>
      <c r="F211" s="80"/>
      <c r="G211" s="67">
        <f t="shared" si="128"/>
        <v>0</v>
      </c>
      <c r="H211" s="67"/>
      <c r="I211" s="67"/>
      <c r="J211" s="388">
        <f t="shared" si="126"/>
        <v>0</v>
      </c>
      <c r="K211" s="388">
        <f t="shared" si="127"/>
        <v>0</v>
      </c>
      <c r="L211" s="68">
        <f t="shared" si="129"/>
        <v>0</v>
      </c>
      <c r="M211" s="80"/>
      <c r="N211" s="80"/>
      <c r="O211" s="80"/>
      <c r="P211" s="80"/>
      <c r="Q211" s="68">
        <f t="shared" si="130"/>
        <v>0</v>
      </c>
      <c r="R211" s="68">
        <v>0</v>
      </c>
      <c r="S211" s="68"/>
      <c r="T211" s="375">
        <f t="shared" si="131"/>
        <v>0</v>
      </c>
      <c r="U211" s="123"/>
      <c r="V211" s="123"/>
      <c r="W211" s="123"/>
      <c r="X211" s="123"/>
      <c r="Y211" s="123"/>
      <c r="Z211" s="123"/>
      <c r="AE211" s="80"/>
    </row>
    <row r="212" spans="1:31" s="153" customFormat="1" ht="14.25">
      <c r="A212" s="149" t="s">
        <v>437</v>
      </c>
      <c r="B212" s="67" t="s">
        <v>419</v>
      </c>
      <c r="C212" s="148"/>
      <c r="D212" s="66">
        <f t="shared" si="116"/>
        <v>0</v>
      </c>
      <c r="E212" s="80"/>
      <c r="F212" s="80"/>
      <c r="G212" s="67">
        <f t="shared" si="128"/>
        <v>0</v>
      </c>
      <c r="H212" s="67"/>
      <c r="I212" s="67"/>
      <c r="J212" s="388">
        <f t="shared" si="126"/>
        <v>0</v>
      </c>
      <c r="K212" s="388">
        <f t="shared" si="127"/>
        <v>0</v>
      </c>
      <c r="L212" s="68">
        <f t="shared" si="129"/>
        <v>0</v>
      </c>
      <c r="M212" s="80"/>
      <c r="N212" s="80"/>
      <c r="O212" s="80"/>
      <c r="P212" s="80"/>
      <c r="Q212" s="68"/>
      <c r="R212" s="68">
        <v>0</v>
      </c>
      <c r="S212" s="68"/>
      <c r="T212" s="375">
        <f t="shared" si="131"/>
        <v>0</v>
      </c>
      <c r="U212" s="123"/>
      <c r="V212" s="123"/>
      <c r="W212" s="123"/>
      <c r="X212" s="123"/>
      <c r="Y212" s="123"/>
      <c r="Z212" s="123"/>
      <c r="AE212" s="80"/>
    </row>
    <row r="213" spans="1:31" s="153" customFormat="1" ht="14.25">
      <c r="A213" s="149" t="s">
        <v>438</v>
      </c>
      <c r="B213" s="67" t="s">
        <v>420</v>
      </c>
      <c r="C213" s="148"/>
      <c r="D213" s="66">
        <f t="shared" si="116"/>
        <v>0</v>
      </c>
      <c r="E213" s="80"/>
      <c r="F213" s="80"/>
      <c r="G213" s="67">
        <f t="shared" si="128"/>
        <v>0</v>
      </c>
      <c r="H213" s="67"/>
      <c r="I213" s="67"/>
      <c r="J213" s="388">
        <f t="shared" si="126"/>
        <v>0</v>
      </c>
      <c r="K213" s="388">
        <f t="shared" si="127"/>
        <v>0</v>
      </c>
      <c r="L213" s="68">
        <f t="shared" si="129"/>
        <v>0</v>
      </c>
      <c r="M213" s="80"/>
      <c r="N213" s="80"/>
      <c r="O213" s="80"/>
      <c r="P213" s="80"/>
      <c r="Q213" s="68">
        <f t="shared" si="130"/>
        <v>0</v>
      </c>
      <c r="R213" s="68">
        <v>0</v>
      </c>
      <c r="S213" s="68"/>
      <c r="T213" s="375">
        <f t="shared" si="131"/>
        <v>0</v>
      </c>
      <c r="U213" s="123"/>
      <c r="V213" s="123"/>
      <c r="W213" s="123"/>
      <c r="X213" s="123"/>
      <c r="Y213" s="123"/>
      <c r="Z213" s="123"/>
      <c r="AE213" s="80"/>
    </row>
    <row r="214" spans="1:31" s="153" customFormat="1" ht="14.25">
      <c r="A214" s="149" t="s">
        <v>439</v>
      </c>
      <c r="B214" s="67" t="s">
        <v>440</v>
      </c>
      <c r="C214" s="148"/>
      <c r="D214" s="66">
        <f t="shared" si="116"/>
        <v>0</v>
      </c>
      <c r="E214" s="80"/>
      <c r="F214" s="80"/>
      <c r="G214" s="67">
        <f t="shared" si="128"/>
        <v>0</v>
      </c>
      <c r="H214" s="67"/>
      <c r="I214" s="67"/>
      <c r="J214" s="388">
        <f t="shared" si="126"/>
        <v>0</v>
      </c>
      <c r="K214" s="388">
        <f t="shared" si="127"/>
        <v>0</v>
      </c>
      <c r="L214" s="68">
        <f t="shared" si="129"/>
        <v>0</v>
      </c>
      <c r="M214" s="80"/>
      <c r="N214" s="80"/>
      <c r="O214" s="80"/>
      <c r="P214" s="80"/>
      <c r="Q214" s="68"/>
      <c r="R214" s="68"/>
      <c r="S214" s="68"/>
      <c r="T214" s="375">
        <f t="shared" si="131"/>
        <v>0</v>
      </c>
      <c r="U214" s="123"/>
      <c r="V214" s="123"/>
      <c r="W214" s="123"/>
      <c r="X214" s="123"/>
      <c r="Y214" s="123"/>
      <c r="Z214" s="123"/>
      <c r="AE214" s="80"/>
    </row>
    <row r="215" spans="1:31" ht="51.75" customHeight="1">
      <c r="A215" s="76" t="s">
        <v>33</v>
      </c>
      <c r="B215" s="54" t="s">
        <v>231</v>
      </c>
      <c r="C215" s="53"/>
      <c r="D215" s="66"/>
      <c r="E215" s="66"/>
      <c r="F215" s="67"/>
      <c r="G215" s="67"/>
      <c r="H215" s="67"/>
      <c r="I215" s="67"/>
      <c r="J215" s="388">
        <f t="shared" si="126"/>
        <v>0</v>
      </c>
      <c r="K215" s="388">
        <f t="shared" si="127"/>
        <v>0</v>
      </c>
      <c r="L215" s="68"/>
      <c r="M215" s="68"/>
      <c r="N215" s="69"/>
      <c r="O215" s="68"/>
      <c r="P215" s="68"/>
      <c r="Q215" s="68"/>
      <c r="R215" s="68"/>
      <c r="S215" s="68"/>
      <c r="T215" s="70"/>
      <c r="U215" s="123"/>
      <c r="V215" s="123"/>
      <c r="W215" s="123"/>
      <c r="X215" s="123"/>
      <c r="Y215" s="123"/>
      <c r="Z215" s="123"/>
    </row>
    <row r="216" spans="1:31" ht="35.25" customHeight="1">
      <c r="A216" s="76" t="s">
        <v>35</v>
      </c>
      <c r="B216" s="54" t="s">
        <v>232</v>
      </c>
      <c r="C216" s="53"/>
      <c r="D216" s="66"/>
      <c r="E216" s="66"/>
      <c r="F216" s="67"/>
      <c r="G216" s="67"/>
      <c r="H216" s="67"/>
      <c r="I216" s="67"/>
      <c r="J216" s="388">
        <f t="shared" si="126"/>
        <v>0</v>
      </c>
      <c r="K216" s="388">
        <f t="shared" si="127"/>
        <v>0</v>
      </c>
      <c r="L216" s="68"/>
      <c r="M216" s="68"/>
      <c r="N216" s="69"/>
      <c r="O216" s="68"/>
      <c r="P216" s="68"/>
      <c r="Q216" s="68"/>
      <c r="R216" s="68"/>
      <c r="S216" s="68"/>
      <c r="T216" s="70"/>
      <c r="U216" s="123"/>
      <c r="V216" s="123"/>
      <c r="W216" s="123"/>
      <c r="X216" s="123"/>
      <c r="Y216" s="123"/>
      <c r="Z216" s="123"/>
    </row>
    <row r="217" spans="1:31" ht="28.5" customHeight="1">
      <c r="A217" s="76" t="s">
        <v>37</v>
      </c>
      <c r="B217" s="54" t="s">
        <v>233</v>
      </c>
      <c r="C217" s="53"/>
      <c r="D217" s="66"/>
      <c r="E217" s="66"/>
      <c r="F217" s="67">
        <f>'Bieu 48 H'!D27</f>
        <v>6400</v>
      </c>
      <c r="G217" s="67"/>
      <c r="H217" s="67"/>
      <c r="I217" s="67"/>
      <c r="J217" s="388">
        <f t="shared" si="126"/>
        <v>0</v>
      </c>
      <c r="K217" s="388">
        <f t="shared" si="127"/>
        <v>0</v>
      </c>
      <c r="L217" s="68"/>
      <c r="M217" s="68"/>
      <c r="N217" s="69"/>
      <c r="O217" s="68"/>
      <c r="P217" s="68"/>
      <c r="Q217" s="68"/>
      <c r="R217" s="68"/>
      <c r="S217" s="68"/>
      <c r="T217" s="70"/>
      <c r="U217" s="123"/>
      <c r="V217" s="123"/>
      <c r="W217" s="123"/>
      <c r="X217" s="123"/>
      <c r="Y217" s="123"/>
      <c r="Z217" s="123"/>
    </row>
    <row r="218" spans="1:31" ht="32.25" customHeight="1">
      <c r="A218" s="76" t="s">
        <v>39</v>
      </c>
      <c r="B218" s="54" t="s">
        <v>234</v>
      </c>
      <c r="C218" s="53"/>
      <c r="D218" s="66"/>
      <c r="E218" s="66"/>
      <c r="F218" s="67">
        <f>'Bieu 48 H'!D28</f>
        <v>0</v>
      </c>
      <c r="G218" s="67"/>
      <c r="H218" s="67"/>
      <c r="I218" s="67"/>
      <c r="J218" s="388">
        <f t="shared" si="126"/>
        <v>0</v>
      </c>
      <c r="K218" s="388">
        <f t="shared" si="127"/>
        <v>0</v>
      </c>
      <c r="L218" s="68"/>
      <c r="M218" s="68"/>
      <c r="N218" s="69"/>
      <c r="O218" s="68"/>
      <c r="P218" s="68"/>
      <c r="Q218" s="68"/>
      <c r="R218" s="68"/>
      <c r="S218" s="68"/>
      <c r="T218" s="70"/>
      <c r="U218" s="123"/>
      <c r="V218" s="123"/>
      <c r="W218" s="123"/>
      <c r="X218" s="123"/>
      <c r="Y218" s="123"/>
      <c r="Z218" s="123"/>
    </row>
    <row r="219" spans="1:31" ht="41.25" customHeight="1">
      <c r="A219" s="76" t="s">
        <v>132</v>
      </c>
      <c r="B219" s="54" t="s">
        <v>235</v>
      </c>
      <c r="C219" s="53"/>
      <c r="D219" s="66"/>
      <c r="E219" s="66"/>
      <c r="F219" s="67">
        <f>'Bieu 48 H'!D29</f>
        <v>0</v>
      </c>
      <c r="G219" s="67"/>
      <c r="H219" s="67"/>
      <c r="I219" s="67"/>
      <c r="J219" s="388">
        <f t="shared" si="126"/>
        <v>0</v>
      </c>
      <c r="K219" s="388">
        <f t="shared" si="127"/>
        <v>0</v>
      </c>
      <c r="L219" s="68"/>
      <c r="M219" s="68"/>
      <c r="N219" s="69">
        <f>'Bieu 48 H'!E29</f>
        <v>0</v>
      </c>
      <c r="O219" s="68"/>
      <c r="P219" s="68"/>
      <c r="Q219" s="68"/>
      <c r="R219" s="68"/>
      <c r="S219" s="68"/>
      <c r="T219" s="70"/>
      <c r="U219" s="123"/>
      <c r="V219" s="123"/>
      <c r="W219" s="123"/>
      <c r="X219" s="123"/>
      <c r="Y219" s="123"/>
      <c r="Z219" s="123"/>
    </row>
    <row r="220" spans="1:31" ht="39" customHeight="1">
      <c r="A220" s="78" t="s">
        <v>169</v>
      </c>
      <c r="B220" s="58" t="s">
        <v>236</v>
      </c>
      <c r="C220" s="57"/>
      <c r="D220" s="71"/>
      <c r="E220" s="71"/>
      <c r="F220" s="72"/>
      <c r="G220" s="72"/>
      <c r="H220" s="72"/>
      <c r="I220" s="72"/>
      <c r="J220" s="389"/>
      <c r="K220" s="389"/>
      <c r="L220" s="73">
        <f>SUM(M220:P220)</f>
        <v>102874.30583100001</v>
      </c>
      <c r="M220" s="73"/>
      <c r="N220" s="74">
        <f>'Bieu 48 H'!F37</f>
        <v>102874.30583100001</v>
      </c>
      <c r="O220" s="73"/>
      <c r="P220" s="73"/>
      <c r="Q220" s="73"/>
      <c r="R220" s="73"/>
      <c r="S220" s="73"/>
      <c r="T220" s="75"/>
      <c r="U220" s="181"/>
      <c r="V220" s="181"/>
      <c r="W220" s="181"/>
      <c r="X220" s="181"/>
      <c r="Y220" s="181"/>
      <c r="Z220" s="181"/>
    </row>
    <row r="221" spans="1:31" ht="24" customHeight="1">
      <c r="A221" s="549" t="s">
        <v>258</v>
      </c>
      <c r="B221" s="549"/>
      <c r="C221" s="549"/>
      <c r="D221" s="549"/>
      <c r="E221" s="549"/>
      <c r="F221" s="549"/>
      <c r="G221" s="549"/>
      <c r="H221" s="549"/>
      <c r="I221" s="549"/>
      <c r="J221" s="549"/>
      <c r="K221" s="549"/>
      <c r="L221" s="549"/>
      <c r="M221" s="549"/>
      <c r="N221" s="549"/>
      <c r="O221" s="549"/>
      <c r="P221" s="549"/>
      <c r="Q221" s="549"/>
      <c r="R221" s="549"/>
      <c r="S221" s="549"/>
      <c r="T221" s="549"/>
      <c r="U221" s="549"/>
      <c r="V221" s="549"/>
      <c r="W221" s="549"/>
      <c r="X221" s="549"/>
      <c r="Y221" s="549"/>
      <c r="Z221" s="549"/>
    </row>
    <row r="222" spans="1:31" ht="21.75" customHeight="1">
      <c r="A222" s="529" t="s">
        <v>237</v>
      </c>
      <c r="B222" s="529"/>
      <c r="C222" s="529"/>
      <c r="D222" s="529"/>
      <c r="E222" s="529"/>
      <c r="F222" s="529"/>
      <c r="G222" s="529"/>
      <c r="H222" s="529"/>
      <c r="I222" s="529"/>
      <c r="J222" s="529"/>
      <c r="K222" s="529"/>
      <c r="L222" s="529"/>
      <c r="M222" s="529"/>
      <c r="N222" s="529"/>
      <c r="O222" s="529"/>
      <c r="P222" s="529"/>
      <c r="Q222" s="529"/>
      <c r="R222" s="529"/>
      <c r="S222" s="529"/>
      <c r="T222" s="529"/>
      <c r="U222" s="529"/>
      <c r="V222" s="529"/>
      <c r="W222" s="529"/>
      <c r="X222" s="529"/>
      <c r="Y222" s="529"/>
      <c r="Z222" s="529"/>
    </row>
    <row r="223" spans="1:31" ht="23.25" customHeight="1">
      <c r="A223" s="529" t="s">
        <v>238</v>
      </c>
      <c r="B223" s="529"/>
      <c r="C223" s="529"/>
      <c r="D223" s="529"/>
      <c r="E223" s="529"/>
      <c r="F223" s="529"/>
      <c r="G223" s="529"/>
      <c r="H223" s="529"/>
      <c r="I223" s="529"/>
      <c r="J223" s="529"/>
      <c r="K223" s="529"/>
      <c r="L223" s="529"/>
      <c r="M223" s="529"/>
      <c r="N223" s="529"/>
      <c r="O223" s="529"/>
      <c r="P223" s="529"/>
      <c r="Q223" s="529"/>
      <c r="R223" s="529"/>
      <c r="S223" s="529"/>
      <c r="T223" s="529"/>
      <c r="U223" s="529"/>
      <c r="V223" s="529"/>
      <c r="W223" s="529"/>
      <c r="X223" s="529"/>
      <c r="Y223" s="529"/>
      <c r="Z223" s="529"/>
    </row>
    <row r="224" spans="1:31" hidden="1">
      <c r="D224" s="59">
        <f>SUBTOTAL(9,D172:D223)</f>
        <v>10420.705000000002</v>
      </c>
      <c r="E224" s="59">
        <f>SUBTOTAL(9,E172:E223)</f>
        <v>0</v>
      </c>
      <c r="F224" s="59">
        <f>SUBTOTAL(9,F172:F223)</f>
        <v>16063.701000000001</v>
      </c>
      <c r="G224" s="59"/>
      <c r="H224" s="59"/>
      <c r="I224" s="59"/>
      <c r="J224" s="59"/>
      <c r="K224" s="59"/>
      <c r="L224" s="59">
        <f t="shared" ref="L224:T224" si="132">SUBTOTAL(9,L172:L223)</f>
        <v>105594.307908</v>
      </c>
      <c r="M224" s="59">
        <f t="shared" si="132"/>
        <v>0</v>
      </c>
      <c r="N224" s="59">
        <f t="shared" si="132"/>
        <v>111714.17290800001</v>
      </c>
      <c r="O224" s="59">
        <f t="shared" si="132"/>
        <v>0</v>
      </c>
      <c r="P224" s="59">
        <f t="shared" si="132"/>
        <v>0</v>
      </c>
      <c r="Q224" s="59">
        <f t="shared" si="132"/>
        <v>754.58199999999999</v>
      </c>
      <c r="R224" s="59">
        <f t="shared" si="132"/>
        <v>120.58199999999999</v>
      </c>
      <c r="S224" s="59">
        <f t="shared" si="132"/>
        <v>634</v>
      </c>
      <c r="T224" s="59">
        <f t="shared" si="132"/>
        <v>826.25592299999994</v>
      </c>
    </row>
    <row r="225" spans="6:20" hidden="1">
      <c r="N225" s="64"/>
      <c r="T225" s="64"/>
    </row>
    <row r="226" spans="6:20" hidden="1"/>
    <row r="227" spans="6:20" hidden="1"/>
    <row r="228" spans="6:20" hidden="1"/>
    <row r="229" spans="6:20" hidden="1"/>
    <row r="230" spans="6:20" hidden="1"/>
    <row r="231" spans="6:20" hidden="1"/>
    <row r="232" spans="6:20" hidden="1"/>
    <row r="235" spans="6:20">
      <c r="F235" s="59"/>
    </row>
  </sheetData>
  <autoFilter ref="A11:AC223"/>
  <mergeCells count="32">
    <mergeCell ref="A2:Z2"/>
    <mergeCell ref="A1:Z1"/>
    <mergeCell ref="A4:Z4"/>
    <mergeCell ref="V6:Z6"/>
    <mergeCell ref="A221:Z221"/>
    <mergeCell ref="N8:N9"/>
    <mergeCell ref="O8:O9"/>
    <mergeCell ref="P8:P9"/>
    <mergeCell ref="Q8:S8"/>
    <mergeCell ref="T8:T9"/>
    <mergeCell ref="U8:U9"/>
    <mergeCell ref="A7:A9"/>
    <mergeCell ref="B7:B9"/>
    <mergeCell ref="L7:T7"/>
    <mergeCell ref="U7:Z7"/>
    <mergeCell ref="D8:D9"/>
    <mergeCell ref="A3:Z3"/>
    <mergeCell ref="AB8:AC9"/>
    <mergeCell ref="A222:Z222"/>
    <mergeCell ref="A223:Z223"/>
    <mergeCell ref="V8:V9"/>
    <mergeCell ref="E8:E9"/>
    <mergeCell ref="F8:F9"/>
    <mergeCell ref="L8:L9"/>
    <mergeCell ref="M8:M9"/>
    <mergeCell ref="C7:C9"/>
    <mergeCell ref="D7:I7"/>
    <mergeCell ref="G8:I8"/>
    <mergeCell ref="W8:W9"/>
    <mergeCell ref="X8:Z8"/>
    <mergeCell ref="L6:M6"/>
    <mergeCell ref="J7:K8"/>
  </mergeCells>
  <phoneticPr fontId="259" type="noConversion"/>
  <pageMargins left="0.17" right="0.17" top="0.75" bottom="0.75" header="0.3" footer="0.3"/>
  <pageSetup scale="56"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57"/>
  <sheetViews>
    <sheetView zoomScale="90" zoomScaleNormal="90" workbookViewId="0">
      <selection activeCell="A3" sqref="A3:AB3"/>
    </sheetView>
  </sheetViews>
  <sheetFormatPr defaultColWidth="9.140625" defaultRowHeight="15"/>
  <cols>
    <col min="1" max="1" width="4.7109375" style="23" customWidth="1"/>
    <col min="2" max="2" width="14.42578125" style="23" customWidth="1"/>
    <col min="3" max="3" width="9.42578125" style="23" customWidth="1"/>
    <col min="4" max="4" width="7.42578125" style="23" customWidth="1"/>
    <col min="5" max="5" width="6.7109375" style="23" customWidth="1"/>
    <col min="6" max="6" width="9.7109375" style="23" customWidth="1"/>
    <col min="7" max="7" width="9.28515625" style="23" customWidth="1"/>
    <col min="8" max="9" width="6.42578125" style="23" customWidth="1"/>
    <col min="10" max="10" width="8.5703125" style="23" customWidth="1"/>
    <col min="11" max="13" width="6.42578125" style="23" customWidth="1"/>
    <col min="14" max="14" width="8" style="23" customWidth="1"/>
    <col min="15" max="15" width="10.42578125" style="23" customWidth="1"/>
    <col min="16" max="16" width="12.7109375" style="23" customWidth="1"/>
    <col min="17" max="17" width="8.42578125" style="23" customWidth="1"/>
    <col min="18" max="18" width="10" style="23" customWidth="1"/>
    <col min="19" max="19" width="10.140625" style="23" customWidth="1"/>
    <col min="20" max="20" width="7.140625" style="23" customWidth="1"/>
    <col min="21" max="21" width="6.42578125" style="23" customWidth="1"/>
    <col min="22" max="22" width="6.28515625" style="23" customWidth="1"/>
    <col min="23" max="23" width="6.42578125" style="23" customWidth="1"/>
    <col min="24" max="24" width="5.85546875" style="23" customWidth="1"/>
    <col min="25" max="25" width="8.42578125" style="23" customWidth="1"/>
    <col min="26" max="26" width="9.140625" style="23" customWidth="1"/>
    <col min="27" max="27" width="11.85546875" style="23" customWidth="1"/>
    <col min="28" max="28" width="9.140625" style="23" customWidth="1"/>
    <col min="29" max="30" width="5.85546875" style="23" customWidth="1"/>
    <col min="31" max="16384" width="9.140625" style="23"/>
  </cols>
  <sheetData>
    <row r="2" spans="1:30">
      <c r="A2" s="558" t="s">
        <v>597</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row>
    <row r="3" spans="1:30">
      <c r="A3" s="560" t="str">
        <f>'[3]bieu 53-H Nga'!A3:L3</f>
        <v>(Kèm theo Nghi quyết số:       /NQ-HĐND, ngày        /tháng        năm 2022 của HĐND huyện Đăk Tô)</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row>
    <row r="4" spans="1:30" hidden="1">
      <c r="A4" s="560" t="str">
        <f>'[4]Bieu 54-Hạnh -Nga'!A3:X3</f>
        <v>(Kèm theo Nghi quyết số:       /NQ-HĐND, ngày        /tháng        năm 2021 của HĐND huyện Đăk Tô)</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row>
    <row r="5" spans="1:30" hidden="1">
      <c r="A5" s="559" t="s">
        <v>166</v>
      </c>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row>
    <row r="6" spans="1:30">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28" t="s">
        <v>444</v>
      </c>
      <c r="AB6" s="391"/>
    </row>
    <row r="7" spans="1:30" ht="15" customHeight="1">
      <c r="A7" s="554" t="s">
        <v>16</v>
      </c>
      <c r="B7" s="554" t="s">
        <v>170</v>
      </c>
      <c r="C7" s="554" t="s">
        <v>18</v>
      </c>
      <c r="D7" s="554"/>
      <c r="E7" s="554"/>
      <c r="F7" s="554"/>
      <c r="G7" s="554"/>
      <c r="H7" s="554"/>
      <c r="I7" s="554"/>
      <c r="J7" s="554"/>
      <c r="K7" s="554"/>
      <c r="L7" s="554"/>
      <c r="M7" s="554"/>
      <c r="N7" s="554"/>
      <c r="O7" s="554" t="s">
        <v>19</v>
      </c>
      <c r="P7" s="554"/>
      <c r="Q7" s="554"/>
      <c r="R7" s="554"/>
      <c r="S7" s="554"/>
      <c r="T7" s="554"/>
      <c r="U7" s="554"/>
      <c r="V7" s="554"/>
      <c r="W7" s="554"/>
      <c r="X7" s="554"/>
      <c r="Y7" s="554"/>
      <c r="Z7" s="554" t="s">
        <v>69</v>
      </c>
      <c r="AA7" s="554"/>
      <c r="AB7" s="554"/>
      <c r="AC7" s="554"/>
      <c r="AD7" s="554"/>
    </row>
    <row r="8" spans="1:30" ht="45" customHeight="1">
      <c r="A8" s="554"/>
      <c r="B8" s="554"/>
      <c r="C8" s="554" t="s">
        <v>167</v>
      </c>
      <c r="D8" s="554" t="s">
        <v>43</v>
      </c>
      <c r="E8" s="554"/>
      <c r="F8" s="554"/>
      <c r="G8" s="554" t="s">
        <v>44</v>
      </c>
      <c r="H8" s="554"/>
      <c r="I8" s="554"/>
      <c r="J8" s="390" t="s">
        <v>445</v>
      </c>
      <c r="K8" s="511" t="s">
        <v>446</v>
      </c>
      <c r="L8" s="512"/>
      <c r="M8" s="513"/>
      <c r="N8" s="554" t="s">
        <v>52</v>
      </c>
      <c r="O8" s="554" t="s">
        <v>167</v>
      </c>
      <c r="P8" s="554" t="s">
        <v>43</v>
      </c>
      <c r="Q8" s="554"/>
      <c r="R8" s="554"/>
      <c r="S8" s="554" t="s">
        <v>44</v>
      </c>
      <c r="T8" s="554"/>
      <c r="U8" s="554"/>
      <c r="V8" s="554" t="s">
        <v>446</v>
      </c>
      <c r="W8" s="554"/>
      <c r="X8" s="554"/>
      <c r="Y8" s="554" t="s">
        <v>52</v>
      </c>
      <c r="Z8" s="555" t="s">
        <v>167</v>
      </c>
      <c r="AA8" s="555" t="s">
        <v>43</v>
      </c>
      <c r="AB8" s="555" t="s">
        <v>44</v>
      </c>
      <c r="AC8" s="555" t="s">
        <v>446</v>
      </c>
      <c r="AD8" s="555" t="s">
        <v>52</v>
      </c>
    </row>
    <row r="9" spans="1:30">
      <c r="A9" s="554"/>
      <c r="B9" s="554"/>
      <c r="C9" s="554"/>
      <c r="D9" s="554" t="s">
        <v>167</v>
      </c>
      <c r="E9" s="554" t="s">
        <v>171</v>
      </c>
      <c r="F9" s="554"/>
      <c r="G9" s="554" t="s">
        <v>167</v>
      </c>
      <c r="H9" s="554" t="s">
        <v>171</v>
      </c>
      <c r="I9" s="554"/>
      <c r="J9" s="555" t="s">
        <v>167</v>
      </c>
      <c r="K9" s="554" t="s">
        <v>167</v>
      </c>
      <c r="L9" s="554" t="s">
        <v>171</v>
      </c>
      <c r="M9" s="554"/>
      <c r="N9" s="554"/>
      <c r="O9" s="554"/>
      <c r="P9" s="554" t="s">
        <v>167</v>
      </c>
      <c r="Q9" s="554" t="s">
        <v>171</v>
      </c>
      <c r="R9" s="554"/>
      <c r="S9" s="554" t="s">
        <v>167</v>
      </c>
      <c r="T9" s="554" t="s">
        <v>171</v>
      </c>
      <c r="U9" s="554"/>
      <c r="V9" s="554" t="s">
        <v>167</v>
      </c>
      <c r="W9" s="554" t="s">
        <v>171</v>
      </c>
      <c r="X9" s="554"/>
      <c r="Y9" s="554"/>
      <c r="Z9" s="556"/>
      <c r="AA9" s="556"/>
      <c r="AB9" s="556"/>
      <c r="AC9" s="556"/>
      <c r="AD9" s="556"/>
    </row>
    <row r="10" spans="1:30" ht="110.25" customHeight="1">
      <c r="A10" s="554"/>
      <c r="B10" s="554"/>
      <c r="C10" s="554"/>
      <c r="D10" s="554"/>
      <c r="E10" s="390" t="s">
        <v>447</v>
      </c>
      <c r="F10" s="390" t="s">
        <v>448</v>
      </c>
      <c r="G10" s="554"/>
      <c r="H10" s="390" t="s">
        <v>172</v>
      </c>
      <c r="I10" s="390" t="s">
        <v>173</v>
      </c>
      <c r="J10" s="557"/>
      <c r="K10" s="554"/>
      <c r="L10" s="390" t="s">
        <v>43</v>
      </c>
      <c r="M10" s="390" t="s">
        <v>44</v>
      </c>
      <c r="N10" s="554"/>
      <c r="O10" s="554"/>
      <c r="P10" s="554"/>
      <c r="Q10" s="390" t="s">
        <v>447</v>
      </c>
      <c r="R10" s="390" t="s">
        <v>448</v>
      </c>
      <c r="S10" s="554"/>
      <c r="T10" s="390" t="s">
        <v>172</v>
      </c>
      <c r="U10" s="390" t="s">
        <v>173</v>
      </c>
      <c r="V10" s="554"/>
      <c r="W10" s="390" t="s">
        <v>43</v>
      </c>
      <c r="X10" s="390" t="s">
        <v>44</v>
      </c>
      <c r="Y10" s="554"/>
      <c r="Z10" s="557"/>
      <c r="AA10" s="557"/>
      <c r="AB10" s="557"/>
      <c r="AC10" s="557"/>
      <c r="AD10" s="557"/>
    </row>
    <row r="11" spans="1:30">
      <c r="A11" s="390" t="s">
        <v>23</v>
      </c>
      <c r="B11" s="390" t="s">
        <v>24</v>
      </c>
      <c r="C11" s="390">
        <v>1</v>
      </c>
      <c r="D11" s="390">
        <v>2</v>
      </c>
      <c r="E11" s="390">
        <v>3</v>
      </c>
      <c r="F11" s="390">
        <v>4</v>
      </c>
      <c r="G11" s="390">
        <v>5</v>
      </c>
      <c r="H11" s="390">
        <v>6</v>
      </c>
      <c r="I11" s="390">
        <v>7</v>
      </c>
      <c r="J11" s="390"/>
      <c r="K11" s="390">
        <v>8</v>
      </c>
      <c r="L11" s="390">
        <v>9</v>
      </c>
      <c r="M11" s="390">
        <v>10</v>
      </c>
      <c r="N11" s="390">
        <v>11</v>
      </c>
      <c r="O11" s="390">
        <v>12</v>
      </c>
      <c r="P11" s="390">
        <v>13</v>
      </c>
      <c r="Q11" s="390">
        <v>14</v>
      </c>
      <c r="R11" s="390">
        <v>15</v>
      </c>
      <c r="S11" s="390">
        <v>16</v>
      </c>
      <c r="T11" s="390">
        <v>17</v>
      </c>
      <c r="U11" s="390">
        <v>18</v>
      </c>
      <c r="V11" s="390">
        <v>19</v>
      </c>
      <c r="W11" s="390">
        <v>20</v>
      </c>
      <c r="X11" s="390">
        <v>21</v>
      </c>
      <c r="Y11" s="390">
        <v>22</v>
      </c>
      <c r="Z11" s="390"/>
      <c r="AA11" s="390"/>
      <c r="AB11" s="390"/>
      <c r="AC11" s="390"/>
      <c r="AD11" s="390"/>
    </row>
    <row r="12" spans="1:30" s="456" customFormat="1" ht="14.25">
      <c r="A12" s="206"/>
      <c r="B12" s="206" t="s">
        <v>168</v>
      </c>
      <c r="C12" s="207">
        <f t="shared" ref="C12:Y12" si="0">SUM(C13:C21)</f>
        <v>47169.848797056016</v>
      </c>
      <c r="D12" s="207">
        <f t="shared" si="0"/>
        <v>1953</v>
      </c>
      <c r="E12" s="207">
        <f t="shared" si="0"/>
        <v>0</v>
      </c>
      <c r="F12" s="207">
        <f t="shared" si="0"/>
        <v>1953</v>
      </c>
      <c r="G12" s="207">
        <f t="shared" si="0"/>
        <v>44330.243918682369</v>
      </c>
      <c r="H12" s="207">
        <f t="shared" si="0"/>
        <v>255</v>
      </c>
      <c r="I12" s="207">
        <f t="shared" si="0"/>
        <v>0</v>
      </c>
      <c r="J12" s="207">
        <f t="shared" si="0"/>
        <v>886.60487837364735</v>
      </c>
      <c r="K12" s="453">
        <f t="shared" si="0"/>
        <v>0</v>
      </c>
      <c r="L12" s="453">
        <f t="shared" si="0"/>
        <v>0</v>
      </c>
      <c r="M12" s="453">
        <f t="shared" si="0"/>
        <v>0</v>
      </c>
      <c r="N12" s="207">
        <f t="shared" si="0"/>
        <v>0</v>
      </c>
      <c r="O12" s="207">
        <f t="shared" si="0"/>
        <v>55644.196194999997</v>
      </c>
      <c r="P12" s="207">
        <f t="shared" si="0"/>
        <v>1846.643</v>
      </c>
      <c r="Q12" s="207">
        <f t="shared" si="0"/>
        <v>88.612594999999999</v>
      </c>
      <c r="R12" s="207">
        <f t="shared" si="0"/>
        <v>1758.030405</v>
      </c>
      <c r="S12" s="207">
        <f t="shared" si="0"/>
        <v>49022.83041799999</v>
      </c>
      <c r="T12" s="207">
        <f t="shared" si="0"/>
        <v>247.48181400000001</v>
      </c>
      <c r="U12" s="207">
        <f t="shared" si="0"/>
        <v>0</v>
      </c>
      <c r="V12" s="207">
        <f t="shared" si="0"/>
        <v>0</v>
      </c>
      <c r="W12" s="207">
        <f t="shared" si="0"/>
        <v>0</v>
      </c>
      <c r="X12" s="207">
        <f t="shared" si="0"/>
        <v>0</v>
      </c>
      <c r="Y12" s="207">
        <f t="shared" si="0"/>
        <v>4774.722777</v>
      </c>
      <c r="Z12" s="454">
        <f>O12/C12*100</f>
        <v>117.96560221001361</v>
      </c>
      <c r="AA12" s="454">
        <f>P12/D12*100</f>
        <v>94.554173067076292</v>
      </c>
      <c r="AB12" s="455">
        <f>S12/G12*100</f>
        <v>110.58551924037575</v>
      </c>
      <c r="AC12" s="182"/>
      <c r="AD12" s="182"/>
    </row>
    <row r="13" spans="1:30">
      <c r="A13" s="212" t="s">
        <v>449</v>
      </c>
      <c r="B13" s="457" t="s">
        <v>248</v>
      </c>
      <c r="C13" s="211">
        <f>D13+G13+J13+K13</f>
        <v>10402.1634512398</v>
      </c>
      <c r="D13" s="211">
        <f>E13+F13</f>
        <v>1903</v>
      </c>
      <c r="E13" s="211"/>
      <c r="F13" s="211">
        <v>1903</v>
      </c>
      <c r="G13" s="270">
        <v>8332.5131874899998</v>
      </c>
      <c r="H13" s="211">
        <v>25</v>
      </c>
      <c r="I13" s="211"/>
      <c r="J13" s="211">
        <f>'[5]chi chi tiết 2022 '!$F$104</f>
        <v>166.65026374979999</v>
      </c>
      <c r="K13" s="191"/>
      <c r="L13" s="191"/>
      <c r="M13" s="191"/>
      <c r="N13" s="210"/>
      <c r="O13" s="271">
        <f>P13+S13+Y13</f>
        <v>11645.140986999999</v>
      </c>
      <c r="P13" s="271">
        <f>R13+Q13</f>
        <v>1789.32</v>
      </c>
      <c r="Q13" s="272">
        <v>31.289594999999998</v>
      </c>
      <c r="R13" s="271">
        <v>1758.030405</v>
      </c>
      <c r="S13" s="271">
        <v>9196.5825139999997</v>
      </c>
      <c r="T13" s="273">
        <v>24.289444</v>
      </c>
      <c r="U13" s="272"/>
      <c r="V13" s="272"/>
      <c r="W13" s="272"/>
      <c r="X13" s="272"/>
      <c r="Y13" s="271">
        <v>659.238473</v>
      </c>
      <c r="Z13" s="274">
        <f t="shared" ref="Z13:AA21" si="1">O13/C13*100</f>
        <v>111.94922134791155</v>
      </c>
      <c r="AA13" s="274">
        <f t="shared" si="1"/>
        <v>94.026274303730943</v>
      </c>
      <c r="AB13" s="275">
        <f t="shared" ref="AB13:AB21" si="2">S13/G13*100</f>
        <v>110.36985249309016</v>
      </c>
      <c r="AC13" s="187"/>
      <c r="AD13" s="187"/>
    </row>
    <row r="14" spans="1:30">
      <c r="A14" s="212" t="s">
        <v>450</v>
      </c>
      <c r="B14" s="457" t="s">
        <v>249</v>
      </c>
      <c r="C14" s="211">
        <f t="shared" ref="C14:C21" si="3">D14+G14+J14+K14</f>
        <v>4733.8321851274095</v>
      </c>
      <c r="D14" s="211">
        <f t="shared" ref="D14:D21" si="4">E14+F14</f>
        <v>23</v>
      </c>
      <c r="E14" s="211"/>
      <c r="F14" s="211">
        <v>23</v>
      </c>
      <c r="G14" s="270">
        <v>4618.4629265954991</v>
      </c>
      <c r="H14" s="211">
        <v>30</v>
      </c>
      <c r="I14" s="211"/>
      <c r="J14" s="211">
        <f>'[5]chi chi tiết 2022 '!$G$104</f>
        <v>92.369258531909978</v>
      </c>
      <c r="K14" s="191"/>
      <c r="L14" s="191"/>
      <c r="M14" s="191"/>
      <c r="N14" s="210"/>
      <c r="O14" s="276">
        <f>P14+S14+Y14</f>
        <v>6184.1603670000004</v>
      </c>
      <c r="P14" s="271">
        <f t="shared" ref="P14:P21" si="5">R14+Q14</f>
        <v>57.323</v>
      </c>
      <c r="Q14" s="274">
        <v>57.323</v>
      </c>
      <c r="R14" s="274"/>
      <c r="S14" s="277">
        <v>5459.195788</v>
      </c>
      <c r="T14" s="274">
        <v>29.901720000000001</v>
      </c>
      <c r="U14" s="274"/>
      <c r="V14" s="274"/>
      <c r="W14" s="274"/>
      <c r="X14" s="274"/>
      <c r="Y14" s="272">
        <v>667.64157899999998</v>
      </c>
      <c r="Z14" s="274">
        <f t="shared" si="1"/>
        <v>130.63750731234586</v>
      </c>
      <c r="AA14" s="274">
        <f t="shared" si="1"/>
        <v>249.23043478260868</v>
      </c>
      <c r="AB14" s="275">
        <f t="shared" si="2"/>
        <v>118.20373736385596</v>
      </c>
      <c r="AC14" s="274"/>
      <c r="AD14" s="274"/>
    </row>
    <row r="15" spans="1:30" s="102" customFormat="1">
      <c r="A15" s="278" t="s">
        <v>451</v>
      </c>
      <c r="B15" s="302" t="s">
        <v>250</v>
      </c>
      <c r="C15" s="279">
        <f t="shared" si="3"/>
        <v>4829.8474133669124</v>
      </c>
      <c r="D15" s="279">
        <f t="shared" si="4"/>
        <v>1</v>
      </c>
      <c r="E15" s="279"/>
      <c r="F15" s="279">
        <v>1</v>
      </c>
      <c r="G15" s="280">
        <v>4734.1641307518748</v>
      </c>
      <c r="H15" s="279">
        <v>30</v>
      </c>
      <c r="I15" s="279"/>
      <c r="J15" s="279">
        <f>'[5]chi chi tiết 2022 '!$H$104</f>
        <v>94.683282615037498</v>
      </c>
      <c r="K15" s="279"/>
      <c r="L15" s="279"/>
      <c r="M15" s="279"/>
      <c r="N15" s="305"/>
      <c r="O15" s="281">
        <f t="shared" ref="O15:O21" si="6">P15+S15+Y15</f>
        <v>5476.2284259999997</v>
      </c>
      <c r="P15" s="271">
        <f t="shared" si="5"/>
        <v>0</v>
      </c>
      <c r="Q15" s="304"/>
      <c r="R15" s="304"/>
      <c r="S15" s="304">
        <v>5099.0989149999996</v>
      </c>
      <c r="T15" s="304">
        <v>30</v>
      </c>
      <c r="U15" s="458"/>
      <c r="V15" s="458"/>
      <c r="W15" s="458"/>
      <c r="X15" s="458"/>
      <c r="Y15" s="306">
        <v>377.12951099999998</v>
      </c>
      <c r="Z15" s="274">
        <f t="shared" si="1"/>
        <v>113.38305245097777</v>
      </c>
      <c r="AA15" s="274">
        <f t="shared" si="1"/>
        <v>0</v>
      </c>
      <c r="AB15" s="275">
        <f t="shared" si="2"/>
        <v>107.70853680119802</v>
      </c>
      <c r="AC15" s="459"/>
      <c r="AD15" s="459"/>
    </row>
    <row r="16" spans="1:30" s="102" customFormat="1">
      <c r="A16" s="282" t="s">
        <v>452</v>
      </c>
      <c r="B16" s="460" t="s">
        <v>251</v>
      </c>
      <c r="C16" s="283">
        <f t="shared" si="3"/>
        <v>4745.3291735710254</v>
      </c>
      <c r="D16" s="283">
        <f t="shared" si="4"/>
        <v>20</v>
      </c>
      <c r="E16" s="283"/>
      <c r="F16" s="283">
        <v>20</v>
      </c>
      <c r="G16" s="280">
        <v>4632.6756603637505</v>
      </c>
      <c r="H16" s="283">
        <v>25</v>
      </c>
      <c r="I16" s="283"/>
      <c r="J16" s="283">
        <f>'[5]chi chi tiết 2022 '!$I$104</f>
        <v>92.653513207275012</v>
      </c>
      <c r="K16" s="284"/>
      <c r="L16" s="284"/>
      <c r="M16" s="284"/>
      <c r="N16" s="285"/>
      <c r="O16" s="281">
        <f t="shared" si="6"/>
        <v>5817.9097550000006</v>
      </c>
      <c r="P16" s="271">
        <f t="shared" si="5"/>
        <v>0</v>
      </c>
      <c r="Q16" s="283"/>
      <c r="R16" s="283"/>
      <c r="S16" s="283">
        <v>5256.7570500000002</v>
      </c>
      <c r="T16" s="283">
        <v>25</v>
      </c>
      <c r="U16" s="283"/>
      <c r="V16" s="283"/>
      <c r="W16" s="283"/>
      <c r="X16" s="283"/>
      <c r="Y16" s="283">
        <v>561.15270499999997</v>
      </c>
      <c r="Z16" s="274">
        <f t="shared" si="1"/>
        <v>122.60286994214611</v>
      </c>
      <c r="AA16" s="274">
        <f t="shared" si="1"/>
        <v>0</v>
      </c>
      <c r="AB16" s="275">
        <f t="shared" si="2"/>
        <v>113.47129467697827</v>
      </c>
      <c r="AC16" s="286"/>
      <c r="AD16" s="286"/>
    </row>
    <row r="17" spans="1:30">
      <c r="A17" s="212" t="s">
        <v>453</v>
      </c>
      <c r="B17" s="457" t="s">
        <v>252</v>
      </c>
      <c r="C17" s="211">
        <f t="shared" si="3"/>
        <v>4414.2212403042486</v>
      </c>
      <c r="D17" s="211">
        <f t="shared" si="4"/>
        <v>2</v>
      </c>
      <c r="E17" s="287"/>
      <c r="F17" s="287">
        <v>2</v>
      </c>
      <c r="G17" s="270">
        <v>4325.7070983374988</v>
      </c>
      <c r="H17" s="287">
        <v>25</v>
      </c>
      <c r="I17" s="287"/>
      <c r="J17" s="287">
        <f>'[5]chi chi tiết 2022 '!$J$104</f>
        <v>86.514141966749975</v>
      </c>
      <c r="K17" s="288"/>
      <c r="L17" s="288"/>
      <c r="M17" s="288"/>
      <c r="N17" s="210"/>
      <c r="O17" s="271">
        <f t="shared" si="6"/>
        <v>5435.9273600000006</v>
      </c>
      <c r="P17" s="271">
        <f t="shared" si="5"/>
        <v>0</v>
      </c>
      <c r="Q17" s="290"/>
      <c r="R17" s="290"/>
      <c r="S17" s="290">
        <v>4696.5088400000004</v>
      </c>
      <c r="T17" s="290">
        <v>25</v>
      </c>
      <c r="U17" s="461"/>
      <c r="V17" s="461"/>
      <c r="W17" s="461"/>
      <c r="X17" s="461"/>
      <c r="Y17" s="461">
        <v>739.41851999999994</v>
      </c>
      <c r="Z17" s="274">
        <f t="shared" si="1"/>
        <v>123.145784138933</v>
      </c>
      <c r="AA17" s="274">
        <f t="shared" si="1"/>
        <v>0</v>
      </c>
      <c r="AB17" s="275">
        <f t="shared" si="2"/>
        <v>108.57204922184889</v>
      </c>
      <c r="AC17" s="187"/>
      <c r="AD17" s="187"/>
    </row>
    <row r="18" spans="1:30">
      <c r="A18" s="212" t="s">
        <v>454</v>
      </c>
      <c r="B18" s="457" t="s">
        <v>253</v>
      </c>
      <c r="C18" s="283">
        <f>D18+G18+J18+K18</f>
        <v>4582.2868036722502</v>
      </c>
      <c r="D18" s="283">
        <f>E18+F18</f>
        <v>0.5</v>
      </c>
      <c r="E18" s="283"/>
      <c r="F18" s="283">
        <v>0.5</v>
      </c>
      <c r="G18" s="280">
        <v>4491.9478467375002</v>
      </c>
      <c r="H18" s="283">
        <v>30</v>
      </c>
      <c r="I18" s="283"/>
      <c r="J18" s="283">
        <f>'[5]chi chi tiết 2022 '!$K$104</f>
        <v>89.838956934750001</v>
      </c>
      <c r="K18" s="284"/>
      <c r="L18" s="284"/>
      <c r="M18" s="284"/>
      <c r="N18" s="285"/>
      <c r="O18" s="462">
        <f>P18+S18+Y18</f>
        <v>5366.6196959999997</v>
      </c>
      <c r="P18" s="271">
        <f t="shared" si="5"/>
        <v>0</v>
      </c>
      <c r="Q18" s="283"/>
      <c r="R18" s="283"/>
      <c r="S18" s="283">
        <v>4696.377735</v>
      </c>
      <c r="T18" s="283">
        <v>30</v>
      </c>
      <c r="U18" s="283"/>
      <c r="V18" s="283"/>
      <c r="W18" s="283"/>
      <c r="X18" s="283"/>
      <c r="Y18" s="283">
        <v>670.24196099999995</v>
      </c>
      <c r="Z18" s="274">
        <f t="shared" si="1"/>
        <v>117.11662595408005</v>
      </c>
      <c r="AA18" s="274">
        <f t="shared" si="1"/>
        <v>0</v>
      </c>
      <c r="AB18" s="275">
        <f t="shared" si="2"/>
        <v>104.55102987028171</v>
      </c>
      <c r="AC18" s="187"/>
      <c r="AD18" s="187"/>
    </row>
    <row r="19" spans="1:30" ht="17.25" customHeight="1">
      <c r="A19" s="212" t="s">
        <v>455</v>
      </c>
      <c r="B19" s="463" t="s">
        <v>256</v>
      </c>
      <c r="C19" s="211">
        <f t="shared" si="3"/>
        <v>4565.4673352828495</v>
      </c>
      <c r="D19" s="211">
        <f t="shared" si="4"/>
        <v>1</v>
      </c>
      <c r="E19" s="211"/>
      <c r="F19" s="211">
        <v>1</v>
      </c>
      <c r="G19" s="270">
        <v>4474.9679757674994</v>
      </c>
      <c r="H19" s="211">
        <v>30</v>
      </c>
      <c r="I19" s="211"/>
      <c r="J19" s="211">
        <f>'[5]chi chi tiết 2022 '!$L$104</f>
        <v>89.499359515349994</v>
      </c>
      <c r="K19" s="191"/>
      <c r="L19" s="191"/>
      <c r="M19" s="191"/>
      <c r="N19" s="210"/>
      <c r="O19" s="271">
        <f t="shared" si="6"/>
        <v>5090.908238</v>
      </c>
      <c r="P19" s="271">
        <f t="shared" si="5"/>
        <v>0</v>
      </c>
      <c r="Q19" s="272"/>
      <c r="R19" s="272"/>
      <c r="S19" s="271">
        <v>4718.5912879999996</v>
      </c>
      <c r="T19" s="272">
        <v>30</v>
      </c>
      <c r="U19" s="272"/>
      <c r="V19" s="272"/>
      <c r="W19" s="272"/>
      <c r="X19" s="272"/>
      <c r="Y19" s="272">
        <v>372.31695000000002</v>
      </c>
      <c r="Z19" s="274">
        <f t="shared" si="1"/>
        <v>111.50902775399219</v>
      </c>
      <c r="AA19" s="274">
        <f t="shared" si="1"/>
        <v>0</v>
      </c>
      <c r="AB19" s="275">
        <f t="shared" si="2"/>
        <v>105.44413532234755</v>
      </c>
      <c r="AC19" s="187"/>
      <c r="AD19" s="187"/>
    </row>
    <row r="20" spans="1:30">
      <c r="A20" s="289" t="s">
        <v>456</v>
      </c>
      <c r="B20" s="463" t="s">
        <v>254</v>
      </c>
      <c r="C20" s="290">
        <f t="shared" si="3"/>
        <v>4565.0665533032743</v>
      </c>
      <c r="D20" s="290">
        <f t="shared" si="4"/>
        <v>2</v>
      </c>
      <c r="E20" s="290"/>
      <c r="F20" s="290">
        <v>2</v>
      </c>
      <c r="G20" s="291">
        <v>4473.5946601012492</v>
      </c>
      <c r="H20" s="290">
        <v>30</v>
      </c>
      <c r="I20" s="290"/>
      <c r="J20" s="290">
        <f>'[5]chi chi tiết 2022 '!$M$104</f>
        <v>89.471893202024987</v>
      </c>
      <c r="K20" s="290"/>
      <c r="L20" s="290"/>
      <c r="M20" s="290"/>
      <c r="N20" s="292"/>
      <c r="O20" s="271">
        <f t="shared" si="6"/>
        <v>5715.9349849999999</v>
      </c>
      <c r="P20" s="271">
        <f t="shared" si="5"/>
        <v>0</v>
      </c>
      <c r="Q20" s="272"/>
      <c r="R20" s="272"/>
      <c r="S20" s="271">
        <v>5205.7266769999997</v>
      </c>
      <c r="T20" s="272">
        <v>23.290649999999999</v>
      </c>
      <c r="U20" s="272"/>
      <c r="V20" s="272"/>
      <c r="W20" s="272"/>
      <c r="X20" s="272"/>
      <c r="Y20" s="272">
        <v>510.20830799999999</v>
      </c>
      <c r="Z20" s="274">
        <f t="shared" si="1"/>
        <v>125.21033194716426</v>
      </c>
      <c r="AA20" s="274">
        <f t="shared" si="1"/>
        <v>0</v>
      </c>
      <c r="AB20" s="275">
        <f t="shared" si="2"/>
        <v>116.36563150051195</v>
      </c>
      <c r="AC20" s="293"/>
      <c r="AD20" s="293"/>
    </row>
    <row r="21" spans="1:30" ht="16.5" customHeight="1">
      <c r="A21" s="294" t="s">
        <v>457</v>
      </c>
      <c r="B21" s="464" t="s">
        <v>255</v>
      </c>
      <c r="C21" s="217">
        <f t="shared" si="3"/>
        <v>4331.6346411882496</v>
      </c>
      <c r="D21" s="217">
        <f t="shared" si="4"/>
        <v>0.5</v>
      </c>
      <c r="E21" s="217"/>
      <c r="F21" s="217">
        <v>0.5</v>
      </c>
      <c r="G21" s="295">
        <v>4246.2104325374994</v>
      </c>
      <c r="H21" s="217">
        <v>30</v>
      </c>
      <c r="I21" s="217"/>
      <c r="J21" s="217">
        <f>'[5]chi chi tiết 2022 '!$N$104</f>
        <v>84.924208650749989</v>
      </c>
      <c r="K21" s="205"/>
      <c r="L21" s="205"/>
      <c r="M21" s="205"/>
      <c r="N21" s="216"/>
      <c r="O21" s="296">
        <f t="shared" si="6"/>
        <v>4911.3663810000007</v>
      </c>
      <c r="P21" s="296">
        <f t="shared" si="5"/>
        <v>0</v>
      </c>
      <c r="Q21" s="297"/>
      <c r="R21" s="297"/>
      <c r="S21" s="298">
        <v>4693.9916110000004</v>
      </c>
      <c r="T21" s="297">
        <v>30</v>
      </c>
      <c r="U21" s="297"/>
      <c r="V21" s="297"/>
      <c r="W21" s="297"/>
      <c r="X21" s="297"/>
      <c r="Y21" s="297">
        <v>217.37477000000001</v>
      </c>
      <c r="Z21" s="299">
        <f t="shared" si="1"/>
        <v>113.38367124270481</v>
      </c>
      <c r="AA21" s="299">
        <f t="shared" si="1"/>
        <v>0</v>
      </c>
      <c r="AB21" s="300">
        <f t="shared" si="2"/>
        <v>110.54543069818872</v>
      </c>
      <c r="AC21" s="301"/>
      <c r="AD21" s="301"/>
    </row>
    <row r="22" spans="1:30" ht="18" customHeight="1">
      <c r="A22" s="103"/>
      <c r="B22" s="465"/>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row>
    <row r="23" spans="1:30" hidden="1">
      <c r="A23" s="27" t="s">
        <v>458</v>
      </c>
      <c r="P23" s="104"/>
    </row>
    <row r="24" spans="1:30" hidden="1">
      <c r="A24" s="105" t="s">
        <v>459</v>
      </c>
      <c r="AA24" s="106"/>
    </row>
    <row r="25" spans="1:30" ht="20.25" hidden="1" customHeight="1">
      <c r="A25" s="105" t="s">
        <v>460</v>
      </c>
    </row>
    <row r="26" spans="1:30" hidden="1">
      <c r="A26" s="107" t="s">
        <v>461</v>
      </c>
    </row>
    <row r="27" spans="1:30" ht="18.75" hidden="1" customHeight="1">
      <c r="A27" s="108" t="s">
        <v>462</v>
      </c>
    </row>
    <row r="28" spans="1:30" hidden="1">
      <c r="L28" s="31"/>
    </row>
    <row r="29" spans="1:30" hidden="1"/>
    <row r="30" spans="1:30" hidden="1"/>
    <row r="32" spans="1:30">
      <c r="B32" s="31"/>
      <c r="H32" s="31"/>
    </row>
    <row r="33" spans="5:5">
      <c r="E33" s="31"/>
    </row>
    <row r="34" spans="5:5">
      <c r="E34" s="31"/>
    </row>
    <row r="35" spans="5:5">
      <c r="E35" s="31"/>
    </row>
    <row r="36" spans="5:5" ht="33" customHeight="1">
      <c r="E36" s="31"/>
    </row>
    <row r="37" spans="5:5">
      <c r="E37" s="31"/>
    </row>
    <row r="38" spans="5:5">
      <c r="E38" s="31"/>
    </row>
    <row r="39" spans="5:5">
      <c r="E39" s="31"/>
    </row>
    <row r="40" spans="5:5">
      <c r="E40" s="31"/>
    </row>
    <row r="41" spans="5:5">
      <c r="E41" s="31"/>
    </row>
    <row r="42" spans="5:5">
      <c r="E42" s="31"/>
    </row>
    <row r="46" spans="5:5" ht="42" customHeight="1"/>
    <row r="57" ht="83.25" customHeight="1"/>
  </sheetData>
  <mergeCells count="37">
    <mergeCell ref="A4:AB4"/>
    <mergeCell ref="A3:AB3"/>
    <mergeCell ref="P8:R8"/>
    <mergeCell ref="S8:U8"/>
    <mergeCell ref="V8:X8"/>
    <mergeCell ref="AA8:AA10"/>
    <mergeCell ref="AB8:AB10"/>
    <mergeCell ref="V9:V10"/>
    <mergeCell ref="W9:X9"/>
    <mergeCell ref="Y8:Y10"/>
    <mergeCell ref="Z8:Z10"/>
    <mergeCell ref="E9:F9"/>
    <mergeCell ref="G9:G10"/>
    <mergeCell ref="H9:I9"/>
    <mergeCell ref="J9:J10"/>
    <mergeCell ref="K9:K10"/>
    <mergeCell ref="AC8:AC10"/>
    <mergeCell ref="A2:AB2"/>
    <mergeCell ref="A5:AB5"/>
    <mergeCell ref="A7:A10"/>
    <mergeCell ref="B7:B10"/>
    <mergeCell ref="C7:N7"/>
    <mergeCell ref="O7:Y7"/>
    <mergeCell ref="Z7:AD7"/>
    <mergeCell ref="C8:C10"/>
    <mergeCell ref="D8:F8"/>
    <mergeCell ref="G8:I8"/>
    <mergeCell ref="K8:M8"/>
    <mergeCell ref="N8:N10"/>
    <mergeCell ref="O8:O10"/>
    <mergeCell ref="AD8:AD10"/>
    <mergeCell ref="D9:D10"/>
    <mergeCell ref="L9:M9"/>
    <mergeCell ref="P9:P10"/>
    <mergeCell ref="Q9:R9"/>
    <mergeCell ref="S9:S10"/>
    <mergeCell ref="T9:U9"/>
  </mergeCells>
  <pageMargins left="0.2" right="0.2" top="0.74803149606299202" bottom="0.74803149606299202" header="0.31496062992126" footer="0.31496062992126"/>
  <pageSetup paperSize="9"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Z27"/>
  <sheetViews>
    <sheetView tabSelected="1" zoomScale="80" zoomScaleNormal="80" workbookViewId="0">
      <selection activeCell="A3" sqref="A3:Z3"/>
    </sheetView>
  </sheetViews>
  <sheetFormatPr defaultColWidth="9.140625" defaultRowHeight="15"/>
  <cols>
    <col min="1" max="1" width="4" style="23" customWidth="1"/>
    <col min="2" max="2" width="15.42578125" style="23" customWidth="1"/>
    <col min="3" max="25" width="10.5703125" style="23" customWidth="1"/>
    <col min="26" max="16384" width="9.140625" style="23"/>
  </cols>
  <sheetData>
    <row r="2" spans="1:26">
      <c r="A2" s="562" t="s">
        <v>606</v>
      </c>
      <c r="B2" s="562"/>
      <c r="C2" s="562"/>
      <c r="D2" s="562"/>
      <c r="E2" s="562"/>
      <c r="F2" s="562"/>
      <c r="G2" s="562"/>
      <c r="H2" s="562"/>
      <c r="I2" s="562"/>
      <c r="J2" s="562"/>
      <c r="K2" s="562"/>
      <c r="L2" s="562"/>
      <c r="M2" s="562"/>
      <c r="N2" s="562"/>
      <c r="O2" s="562"/>
      <c r="P2" s="562"/>
      <c r="Q2" s="562"/>
      <c r="R2" s="562"/>
      <c r="S2" s="562"/>
      <c r="T2" s="562"/>
      <c r="U2" s="562"/>
      <c r="V2" s="562"/>
      <c r="W2" s="562"/>
      <c r="X2" s="562"/>
      <c r="Y2" s="562"/>
      <c r="Z2" s="562"/>
    </row>
    <row r="3" spans="1:26">
      <c r="A3" s="564" t="str">
        <f>'Bieu 58- Thùy'!A3:AB3</f>
        <v>(Kèm theo Nghi quyết số:       /NQ-HĐND, ngày        /tháng        năm 2022 của HĐND huyện Đăk Tô)</v>
      </c>
      <c r="B3" s="565"/>
      <c r="C3" s="565"/>
      <c r="D3" s="565"/>
      <c r="E3" s="565"/>
      <c r="F3" s="565"/>
      <c r="G3" s="565"/>
      <c r="H3" s="565"/>
      <c r="I3" s="565"/>
      <c r="J3" s="565"/>
      <c r="K3" s="565"/>
      <c r="L3" s="565"/>
      <c r="M3" s="565"/>
      <c r="N3" s="565"/>
      <c r="O3" s="565"/>
      <c r="P3" s="565"/>
      <c r="Q3" s="565"/>
      <c r="R3" s="565"/>
      <c r="S3" s="565"/>
      <c r="T3" s="565"/>
      <c r="U3" s="565"/>
      <c r="V3" s="565"/>
      <c r="W3" s="565"/>
      <c r="X3" s="565"/>
      <c r="Y3" s="565"/>
      <c r="Z3" s="565"/>
    </row>
    <row r="4" spans="1:26" hidden="1">
      <c r="A4" s="564" t="str">
        <f>'[4]Bieu 58- Thùy'!A4:AB4</f>
        <v>(Kèm theo Nghi quyết số:       /NQ-HĐND, ngày        /tháng        năm 2021 của HĐND huyện Đăk Tô)</v>
      </c>
      <c r="B4" s="565"/>
      <c r="C4" s="565"/>
      <c r="D4" s="565"/>
      <c r="E4" s="565"/>
      <c r="F4" s="565"/>
      <c r="G4" s="565"/>
      <c r="H4" s="565"/>
      <c r="I4" s="565"/>
      <c r="J4" s="565"/>
      <c r="K4" s="565"/>
      <c r="L4" s="565"/>
      <c r="M4" s="565"/>
      <c r="N4" s="565"/>
      <c r="O4" s="565"/>
      <c r="P4" s="565"/>
      <c r="Q4" s="565"/>
      <c r="R4" s="565"/>
      <c r="S4" s="565"/>
      <c r="T4" s="565"/>
      <c r="U4" s="565"/>
      <c r="V4" s="565"/>
      <c r="W4" s="565"/>
      <c r="X4" s="565"/>
      <c r="Y4" s="565"/>
      <c r="Z4" s="565"/>
    </row>
    <row r="5" spans="1:26" hidden="1">
      <c r="A5" s="563" t="s">
        <v>166</v>
      </c>
      <c r="B5" s="563"/>
      <c r="C5" s="563"/>
      <c r="D5" s="563"/>
      <c r="E5" s="563"/>
      <c r="F5" s="563"/>
      <c r="G5" s="563"/>
      <c r="H5" s="563"/>
      <c r="I5" s="563"/>
      <c r="J5" s="563"/>
      <c r="K5" s="563"/>
      <c r="L5" s="563"/>
      <c r="M5" s="563"/>
      <c r="N5" s="563"/>
      <c r="O5" s="563"/>
      <c r="P5" s="563"/>
      <c r="Q5" s="563"/>
      <c r="R5" s="563"/>
      <c r="S5" s="563"/>
      <c r="T5" s="563"/>
      <c r="U5" s="563"/>
      <c r="V5" s="563"/>
      <c r="W5" s="563"/>
      <c r="X5" s="563"/>
      <c r="Y5" s="563"/>
      <c r="Z5" s="563"/>
    </row>
    <row r="6" spans="1:26">
      <c r="Y6" s="28" t="s">
        <v>444</v>
      </c>
    </row>
    <row r="7" spans="1:26">
      <c r="A7" s="554" t="s">
        <v>16</v>
      </c>
      <c r="B7" s="554" t="s">
        <v>170</v>
      </c>
      <c r="C7" s="554" t="s">
        <v>18</v>
      </c>
      <c r="D7" s="554"/>
      <c r="E7" s="554"/>
      <c r="F7" s="554"/>
      <c r="G7" s="554"/>
      <c r="H7" s="554"/>
      <c r="I7" s="554"/>
      <c r="J7" s="554"/>
      <c r="K7" s="554" t="s">
        <v>19</v>
      </c>
      <c r="L7" s="554"/>
      <c r="M7" s="554"/>
      <c r="N7" s="554"/>
      <c r="O7" s="554"/>
      <c r="P7" s="554"/>
      <c r="Q7" s="554"/>
      <c r="R7" s="554"/>
      <c r="S7" s="554" t="s">
        <v>174</v>
      </c>
      <c r="T7" s="554"/>
      <c r="U7" s="554"/>
      <c r="V7" s="554"/>
      <c r="W7" s="554"/>
      <c r="X7" s="554"/>
      <c r="Y7" s="554"/>
      <c r="Z7" s="554"/>
    </row>
    <row r="8" spans="1:26">
      <c r="A8" s="554"/>
      <c r="B8" s="554"/>
      <c r="C8" s="554" t="s">
        <v>167</v>
      </c>
      <c r="D8" s="554" t="s">
        <v>175</v>
      </c>
      <c r="E8" s="554" t="s">
        <v>176</v>
      </c>
      <c r="F8" s="554"/>
      <c r="G8" s="554"/>
      <c r="H8" s="554"/>
      <c r="I8" s="554"/>
      <c r="J8" s="554"/>
      <c r="K8" s="554" t="s">
        <v>167</v>
      </c>
      <c r="L8" s="554" t="s">
        <v>175</v>
      </c>
      <c r="M8" s="554" t="s">
        <v>176</v>
      </c>
      <c r="N8" s="554"/>
      <c r="O8" s="554"/>
      <c r="P8" s="554"/>
      <c r="Q8" s="554"/>
      <c r="R8" s="554"/>
      <c r="S8" s="554" t="s">
        <v>167</v>
      </c>
      <c r="T8" s="554" t="s">
        <v>175</v>
      </c>
      <c r="U8" s="554" t="s">
        <v>176</v>
      </c>
      <c r="V8" s="554"/>
      <c r="W8" s="554"/>
      <c r="X8" s="554"/>
      <c r="Y8" s="554"/>
      <c r="Z8" s="554"/>
    </row>
    <row r="9" spans="1:26" ht="24" customHeight="1">
      <c r="A9" s="554"/>
      <c r="B9" s="554"/>
      <c r="C9" s="554"/>
      <c r="D9" s="554"/>
      <c r="E9" s="554" t="s">
        <v>167</v>
      </c>
      <c r="F9" s="554" t="s">
        <v>177</v>
      </c>
      <c r="G9" s="554"/>
      <c r="H9" s="554" t="s">
        <v>178</v>
      </c>
      <c r="I9" s="554" t="s">
        <v>179</v>
      </c>
      <c r="J9" s="554" t="s">
        <v>180</v>
      </c>
      <c r="K9" s="554"/>
      <c r="L9" s="554"/>
      <c r="M9" s="554" t="s">
        <v>167</v>
      </c>
      <c r="N9" s="554" t="s">
        <v>177</v>
      </c>
      <c r="O9" s="554"/>
      <c r="P9" s="554" t="s">
        <v>178</v>
      </c>
      <c r="Q9" s="554" t="s">
        <v>179</v>
      </c>
      <c r="R9" s="554" t="s">
        <v>180</v>
      </c>
      <c r="S9" s="554"/>
      <c r="T9" s="554"/>
      <c r="U9" s="554" t="s">
        <v>167</v>
      </c>
      <c r="V9" s="554" t="s">
        <v>177</v>
      </c>
      <c r="W9" s="554"/>
      <c r="X9" s="554" t="s">
        <v>178</v>
      </c>
      <c r="Y9" s="554" t="s">
        <v>179</v>
      </c>
      <c r="Z9" s="554" t="s">
        <v>180</v>
      </c>
    </row>
    <row r="10" spans="1:26" ht="57" customHeight="1">
      <c r="A10" s="554"/>
      <c r="B10" s="554"/>
      <c r="C10" s="554"/>
      <c r="D10" s="554"/>
      <c r="E10" s="554"/>
      <c r="F10" s="341" t="s">
        <v>181</v>
      </c>
      <c r="G10" s="341" t="s">
        <v>182</v>
      </c>
      <c r="H10" s="554"/>
      <c r="I10" s="554"/>
      <c r="J10" s="554"/>
      <c r="K10" s="554"/>
      <c r="L10" s="554"/>
      <c r="M10" s="554"/>
      <c r="N10" s="341" t="s">
        <v>181</v>
      </c>
      <c r="O10" s="341" t="s">
        <v>182</v>
      </c>
      <c r="P10" s="554"/>
      <c r="Q10" s="554"/>
      <c r="R10" s="554"/>
      <c r="S10" s="554"/>
      <c r="T10" s="554"/>
      <c r="U10" s="554"/>
      <c r="V10" s="341" t="s">
        <v>181</v>
      </c>
      <c r="W10" s="341" t="s">
        <v>182</v>
      </c>
      <c r="X10" s="554"/>
      <c r="Y10" s="554"/>
      <c r="Z10" s="554"/>
    </row>
    <row r="11" spans="1:26">
      <c r="A11" s="341" t="s">
        <v>23</v>
      </c>
      <c r="B11" s="341" t="s">
        <v>24</v>
      </c>
      <c r="C11" s="341" t="s">
        <v>160</v>
      </c>
      <c r="D11" s="341">
        <v>2</v>
      </c>
      <c r="E11" s="341" t="s">
        <v>183</v>
      </c>
      <c r="F11" s="341">
        <v>4</v>
      </c>
      <c r="G11" s="341">
        <v>5</v>
      </c>
      <c r="H11" s="341">
        <v>6</v>
      </c>
      <c r="I11" s="341">
        <v>7</v>
      </c>
      <c r="J11" s="341">
        <v>8</v>
      </c>
      <c r="K11" s="341">
        <v>9</v>
      </c>
      <c r="L11" s="341">
        <v>10</v>
      </c>
      <c r="M11" s="341" t="s">
        <v>184</v>
      </c>
      <c r="N11" s="341">
        <v>12</v>
      </c>
      <c r="O11" s="341">
        <v>13</v>
      </c>
      <c r="P11" s="341">
        <v>14</v>
      </c>
      <c r="Q11" s="341">
        <v>15</v>
      </c>
      <c r="R11" s="341">
        <v>16</v>
      </c>
      <c r="S11" s="341" t="s">
        <v>185</v>
      </c>
      <c r="T11" s="341" t="s">
        <v>186</v>
      </c>
      <c r="U11" s="341" t="s">
        <v>187</v>
      </c>
      <c r="V11" s="341" t="s">
        <v>188</v>
      </c>
      <c r="W11" s="341" t="s">
        <v>189</v>
      </c>
      <c r="X11" s="341" t="s">
        <v>190</v>
      </c>
      <c r="Y11" s="341" t="s">
        <v>191</v>
      </c>
      <c r="Z11" s="341" t="s">
        <v>192</v>
      </c>
    </row>
    <row r="12" spans="1:26" s="456" customFormat="1" ht="14.25">
      <c r="A12" s="206"/>
      <c r="B12" s="206" t="s">
        <v>168</v>
      </c>
      <c r="C12" s="207">
        <f>D12+E12</f>
        <v>43193.848797056016</v>
      </c>
      <c r="D12" s="207">
        <f>SUM(D13:D21)</f>
        <v>42938.848797056016</v>
      </c>
      <c r="E12" s="207">
        <f>SUM(E13:E21)</f>
        <v>255</v>
      </c>
      <c r="F12" s="207">
        <f>SUM(F13:F21)</f>
        <v>0</v>
      </c>
      <c r="G12" s="207">
        <f>H12+I12+J12</f>
        <v>255</v>
      </c>
      <c r="H12" s="207">
        <f>SUM(H13:H21)</f>
        <v>0</v>
      </c>
      <c r="I12" s="207">
        <f>SUM(I13:I21)</f>
        <v>255</v>
      </c>
      <c r="J12" s="207">
        <f>SUM(J13:J21)</f>
        <v>0</v>
      </c>
      <c r="K12" s="207">
        <f t="shared" ref="K12:K21" si="0">L12+M12</f>
        <v>47707.043634000001</v>
      </c>
      <c r="L12" s="207">
        <f>SUM(L13:L21)</f>
        <v>42938.85</v>
      </c>
      <c r="M12" s="207">
        <f>SUM(M13:M21)</f>
        <v>4768.1936340000002</v>
      </c>
      <c r="N12" s="207">
        <f>SUM(N13:N21)</f>
        <v>0</v>
      </c>
      <c r="O12" s="207">
        <f>P12+Q12+R12</f>
        <v>4768.1936340000002</v>
      </c>
      <c r="P12" s="207">
        <f t="shared" ref="P12" si="1">SUM(P13:P21)</f>
        <v>0</v>
      </c>
      <c r="Q12" s="207">
        <f>SUM(Q13:Q21)</f>
        <v>4768.1936340000002</v>
      </c>
      <c r="R12" s="207">
        <f>SUM(R13:R21)</f>
        <v>0</v>
      </c>
      <c r="S12" s="207">
        <f>K12/C12*100</f>
        <v>110.44869804992139</v>
      </c>
      <c r="T12" s="466">
        <f>L12/D12*100</f>
        <v>100.00000280152825</v>
      </c>
      <c r="U12" s="466">
        <f>M12/E12*100</f>
        <v>1869.8798564705883</v>
      </c>
      <c r="V12" s="466"/>
      <c r="W12" s="466">
        <f>O12/G12*100</f>
        <v>1869.8798564705883</v>
      </c>
      <c r="X12" s="466"/>
      <c r="Y12" s="466">
        <f>Q12/I12*100</f>
        <v>1869.8798564705883</v>
      </c>
      <c r="Z12" s="466"/>
    </row>
    <row r="13" spans="1:26" s="102" customFormat="1" ht="17.25" customHeight="1">
      <c r="A13" s="278" t="s">
        <v>449</v>
      </c>
      <c r="B13" s="302" t="s">
        <v>248</v>
      </c>
      <c r="C13" s="303">
        <f>D13+E13</f>
        <v>6640.1634512397995</v>
      </c>
      <c r="D13" s="303">
        <v>6640.1634512397995</v>
      </c>
      <c r="E13" s="279">
        <f>F13+G13</f>
        <v>0</v>
      </c>
      <c r="F13" s="279"/>
      <c r="G13" s="279">
        <f t="shared" ref="G13:G21" si="2">H13+I13+J13</f>
        <v>0</v>
      </c>
      <c r="H13" s="279"/>
      <c r="I13" s="303">
        <v>0</v>
      </c>
      <c r="J13" s="279"/>
      <c r="K13" s="279">
        <f t="shared" si="0"/>
        <v>7169.2132999999994</v>
      </c>
      <c r="L13" s="279">
        <v>6640.16</v>
      </c>
      <c r="M13" s="279">
        <f>O13</f>
        <v>529.05330000000004</v>
      </c>
      <c r="N13" s="279"/>
      <c r="O13" s="279">
        <f t="shared" ref="O13:O21" si="3">P13+Q13+R13</f>
        <v>529.05330000000004</v>
      </c>
      <c r="P13" s="304"/>
      <c r="Q13" s="279">
        <v>529.05330000000004</v>
      </c>
      <c r="R13" s="279"/>
      <c r="S13" s="279">
        <f t="shared" ref="S13:U21" si="4">K13/C13*100</f>
        <v>107.96742207695836</v>
      </c>
      <c r="T13" s="303">
        <f t="shared" si="4"/>
        <v>99.999948024776415</v>
      </c>
      <c r="U13" s="303" t="e">
        <f t="shared" si="4"/>
        <v>#DIV/0!</v>
      </c>
      <c r="V13" s="303"/>
      <c r="W13" s="303" t="e">
        <f>O13/G13*100</f>
        <v>#DIV/0!</v>
      </c>
      <c r="X13" s="303"/>
      <c r="Y13" s="303" t="e">
        <f t="shared" ref="Y13:Y21" si="5">Q13/I13*100</f>
        <v>#DIV/0!</v>
      </c>
      <c r="Z13" s="303"/>
    </row>
    <row r="14" spans="1:26" s="102" customFormat="1" ht="17.25" customHeight="1">
      <c r="A14" s="278" t="s">
        <v>450</v>
      </c>
      <c r="B14" s="302" t="s">
        <v>249</v>
      </c>
      <c r="C14" s="303">
        <f>D14+E14</f>
        <v>4565.8321851274095</v>
      </c>
      <c r="D14" s="303">
        <v>4565.8321851274095</v>
      </c>
      <c r="E14" s="279">
        <f t="shared" ref="E14:E21" si="6">F14+G14</f>
        <v>0</v>
      </c>
      <c r="F14" s="279"/>
      <c r="G14" s="279">
        <f t="shared" si="2"/>
        <v>0</v>
      </c>
      <c r="H14" s="279"/>
      <c r="I14" s="303">
        <v>0</v>
      </c>
      <c r="J14" s="279"/>
      <c r="K14" s="279">
        <f t="shared" si="0"/>
        <v>5470.7653200000004</v>
      </c>
      <c r="L14" s="279">
        <v>4565.83</v>
      </c>
      <c r="M14" s="279">
        <f>O14</f>
        <v>904.93532000000005</v>
      </c>
      <c r="N14" s="279"/>
      <c r="O14" s="279">
        <f t="shared" si="3"/>
        <v>904.93532000000005</v>
      </c>
      <c r="P14" s="304"/>
      <c r="Q14" s="279">
        <v>904.93532000000005</v>
      </c>
      <c r="R14" s="305"/>
      <c r="S14" s="279">
        <f t="shared" si="4"/>
        <v>119.81967576075814</v>
      </c>
      <c r="T14" s="303">
        <f t="shared" si="4"/>
        <v>99.99995214174939</v>
      </c>
      <c r="U14" s="303" t="e">
        <f t="shared" si="4"/>
        <v>#DIV/0!</v>
      </c>
      <c r="V14" s="303"/>
      <c r="W14" s="303" t="e">
        <f t="shared" ref="W14:W21" si="7">O14/G14*100</f>
        <v>#DIV/0!</v>
      </c>
      <c r="X14" s="303"/>
      <c r="Y14" s="303" t="e">
        <f t="shared" si="5"/>
        <v>#DIV/0!</v>
      </c>
      <c r="Z14" s="303"/>
    </row>
    <row r="15" spans="1:26" s="102" customFormat="1" ht="17.25" customHeight="1">
      <c r="A15" s="278" t="s">
        <v>451</v>
      </c>
      <c r="B15" s="302" t="s">
        <v>250</v>
      </c>
      <c r="C15" s="303">
        <f t="shared" ref="C15:C21" si="8">D15+E15</f>
        <v>4798.3474133669124</v>
      </c>
      <c r="D15" s="303">
        <v>4798.3474133669124</v>
      </c>
      <c r="E15" s="279">
        <f t="shared" si="6"/>
        <v>0</v>
      </c>
      <c r="F15" s="279"/>
      <c r="G15" s="279">
        <f t="shared" si="2"/>
        <v>0</v>
      </c>
      <c r="H15" s="279"/>
      <c r="I15" s="303">
        <v>0</v>
      </c>
      <c r="J15" s="279"/>
      <c r="K15" s="279">
        <f t="shared" si="0"/>
        <v>5137.7875000000004</v>
      </c>
      <c r="L15" s="279">
        <v>4798.3500000000004</v>
      </c>
      <c r="M15" s="279">
        <f>N15+O15</f>
        <v>339.4375</v>
      </c>
      <c r="N15" s="305"/>
      <c r="O15" s="279">
        <f t="shared" si="3"/>
        <v>339.4375</v>
      </c>
      <c r="P15" s="304"/>
      <c r="Q15" s="306">
        <v>339.4375</v>
      </c>
      <c r="R15" s="306"/>
      <c r="S15" s="279">
        <f t="shared" si="4"/>
        <v>107.0741040068816</v>
      </c>
      <c r="T15" s="303">
        <f t="shared" si="4"/>
        <v>100.00005390674882</v>
      </c>
      <c r="U15" s="303" t="e">
        <f t="shared" si="4"/>
        <v>#DIV/0!</v>
      </c>
      <c r="V15" s="303"/>
      <c r="W15" s="303" t="e">
        <f t="shared" si="7"/>
        <v>#DIV/0!</v>
      </c>
      <c r="X15" s="303"/>
      <c r="Y15" s="303" t="e">
        <f t="shared" si="5"/>
        <v>#DIV/0!</v>
      </c>
      <c r="Z15" s="303"/>
    </row>
    <row r="16" spans="1:26" s="102" customFormat="1" ht="17.25" customHeight="1">
      <c r="A16" s="278" t="s">
        <v>452</v>
      </c>
      <c r="B16" s="302" t="s">
        <v>251</v>
      </c>
      <c r="C16" s="303">
        <f t="shared" si="8"/>
        <v>4646.8291735710254</v>
      </c>
      <c r="D16" s="303">
        <v>4646.8291735710254</v>
      </c>
      <c r="E16" s="279">
        <f t="shared" si="6"/>
        <v>0</v>
      </c>
      <c r="F16" s="279"/>
      <c r="G16" s="279">
        <f t="shared" si="2"/>
        <v>0</v>
      </c>
      <c r="H16" s="279"/>
      <c r="I16" s="303">
        <v>0</v>
      </c>
      <c r="J16" s="279"/>
      <c r="K16" s="279">
        <f t="shared" si="0"/>
        <v>5201.965999</v>
      </c>
      <c r="L16" s="279">
        <v>4646.83</v>
      </c>
      <c r="M16" s="279">
        <f>SUM(N16:O16)</f>
        <v>555.13599899999997</v>
      </c>
      <c r="N16" s="279"/>
      <c r="O16" s="279">
        <f t="shared" si="3"/>
        <v>555.13599899999997</v>
      </c>
      <c r="P16" s="279"/>
      <c r="Q16" s="279">
        <v>555.13599899999997</v>
      </c>
      <c r="R16" s="279"/>
      <c r="S16" s="279">
        <f t="shared" si="4"/>
        <v>111.94657269921457</v>
      </c>
      <c r="T16" s="303">
        <f t="shared" si="4"/>
        <v>100.00001778479353</v>
      </c>
      <c r="U16" s="303" t="e">
        <f t="shared" si="4"/>
        <v>#DIV/0!</v>
      </c>
      <c r="V16" s="303"/>
      <c r="W16" s="303" t="e">
        <f t="shared" si="7"/>
        <v>#DIV/0!</v>
      </c>
      <c r="X16" s="303"/>
      <c r="Y16" s="303" t="e">
        <f t="shared" si="5"/>
        <v>#DIV/0!</v>
      </c>
      <c r="Z16" s="303"/>
    </row>
    <row r="17" spans="1:26" s="102" customFormat="1" ht="17.25" customHeight="1">
      <c r="A17" s="278" t="s">
        <v>453</v>
      </c>
      <c r="B17" s="302" t="s">
        <v>252</v>
      </c>
      <c r="C17" s="303">
        <f t="shared" si="8"/>
        <v>4410.2212403042486</v>
      </c>
      <c r="D17" s="303">
        <v>4359.2212403042486</v>
      </c>
      <c r="E17" s="279">
        <f t="shared" si="6"/>
        <v>51</v>
      </c>
      <c r="F17" s="279"/>
      <c r="G17" s="279">
        <f t="shared" si="2"/>
        <v>51</v>
      </c>
      <c r="H17" s="279"/>
      <c r="I17" s="303">
        <v>51</v>
      </c>
      <c r="J17" s="279"/>
      <c r="K17" s="279">
        <f t="shared" si="0"/>
        <v>4847.1653000000006</v>
      </c>
      <c r="L17" s="279">
        <v>4359.22</v>
      </c>
      <c r="M17" s="279">
        <f>N17+O17</f>
        <v>487.94529999999997</v>
      </c>
      <c r="N17" s="305"/>
      <c r="O17" s="279">
        <f t="shared" si="3"/>
        <v>487.94529999999997</v>
      </c>
      <c r="P17" s="279"/>
      <c r="Q17" s="306">
        <v>487.94529999999997</v>
      </c>
      <c r="R17" s="306"/>
      <c r="S17" s="279">
        <f t="shared" si="4"/>
        <v>109.90753152478148</v>
      </c>
      <c r="T17" s="303">
        <f t="shared" si="4"/>
        <v>99.999971547572841</v>
      </c>
      <c r="U17" s="303">
        <f t="shared" si="4"/>
        <v>956.75549019607843</v>
      </c>
      <c r="V17" s="303"/>
      <c r="W17" s="303">
        <f t="shared" si="7"/>
        <v>956.75549019607843</v>
      </c>
      <c r="X17" s="303"/>
      <c r="Y17" s="303">
        <f t="shared" si="5"/>
        <v>956.75549019607843</v>
      </c>
      <c r="Z17" s="303"/>
    </row>
    <row r="18" spans="1:26" s="102" customFormat="1" ht="17.25" customHeight="1">
      <c r="A18" s="278" t="s">
        <v>454</v>
      </c>
      <c r="B18" s="302" t="s">
        <v>253</v>
      </c>
      <c r="C18" s="303">
        <f t="shared" si="8"/>
        <v>4553.2868036722502</v>
      </c>
      <c r="D18" s="303">
        <v>4553.2868036722502</v>
      </c>
      <c r="E18" s="279">
        <f t="shared" si="6"/>
        <v>0</v>
      </c>
      <c r="F18" s="279"/>
      <c r="G18" s="279">
        <f t="shared" si="2"/>
        <v>0</v>
      </c>
      <c r="H18" s="279"/>
      <c r="I18" s="303">
        <v>0</v>
      </c>
      <c r="J18" s="279"/>
      <c r="K18" s="279">
        <f t="shared" si="0"/>
        <v>5059.5210800000004</v>
      </c>
      <c r="L18" s="279">
        <v>4553.29</v>
      </c>
      <c r="M18" s="279">
        <f>+N18+O18</f>
        <v>506.23108000000002</v>
      </c>
      <c r="N18" s="279"/>
      <c r="O18" s="279">
        <f t="shared" si="3"/>
        <v>506.23108000000002</v>
      </c>
      <c r="P18" s="279"/>
      <c r="Q18" s="279">
        <v>506.23108000000002</v>
      </c>
      <c r="R18" s="279"/>
      <c r="S18" s="279">
        <f t="shared" si="4"/>
        <v>111.11799669459586</v>
      </c>
      <c r="T18" s="303">
        <f t="shared" si="4"/>
        <v>100.0000701982521</v>
      </c>
      <c r="U18" s="303" t="e">
        <f t="shared" si="4"/>
        <v>#DIV/0!</v>
      </c>
      <c r="V18" s="303"/>
      <c r="W18" s="303" t="e">
        <f t="shared" si="7"/>
        <v>#DIV/0!</v>
      </c>
      <c r="X18" s="303"/>
      <c r="Y18" s="303" t="e">
        <f t="shared" si="5"/>
        <v>#DIV/0!</v>
      </c>
      <c r="Z18" s="303"/>
    </row>
    <row r="19" spans="1:26" s="102" customFormat="1" ht="17.25" customHeight="1">
      <c r="A19" s="278" t="s">
        <v>455</v>
      </c>
      <c r="B19" s="302" t="s">
        <v>256</v>
      </c>
      <c r="C19" s="303">
        <f t="shared" si="8"/>
        <v>4629.9673352828495</v>
      </c>
      <c r="D19" s="303">
        <v>4527.9673352828495</v>
      </c>
      <c r="E19" s="279">
        <f t="shared" si="6"/>
        <v>102</v>
      </c>
      <c r="F19" s="279"/>
      <c r="G19" s="279">
        <f t="shared" si="2"/>
        <v>102</v>
      </c>
      <c r="H19" s="279"/>
      <c r="I19" s="303">
        <v>102</v>
      </c>
      <c r="J19" s="279"/>
      <c r="K19" s="279">
        <f t="shared" si="0"/>
        <v>4913.3336600000002</v>
      </c>
      <c r="L19" s="279">
        <v>4527.97</v>
      </c>
      <c r="M19" s="279">
        <f>O19</f>
        <v>385.36365999999998</v>
      </c>
      <c r="N19" s="279"/>
      <c r="O19" s="279">
        <f t="shared" si="3"/>
        <v>385.36365999999998</v>
      </c>
      <c r="P19" s="304"/>
      <c r="Q19" s="279">
        <v>385.36365999999998</v>
      </c>
      <c r="R19" s="279"/>
      <c r="S19" s="279">
        <f t="shared" si="4"/>
        <v>106.1202661746174</v>
      </c>
      <c r="T19" s="303">
        <f t="shared" si="4"/>
        <v>100.00005885018494</v>
      </c>
      <c r="U19" s="303">
        <f t="shared" si="4"/>
        <v>377.80750980392156</v>
      </c>
      <c r="V19" s="303"/>
      <c r="W19" s="303">
        <f t="shared" si="7"/>
        <v>377.80750980392156</v>
      </c>
      <c r="X19" s="303"/>
      <c r="Y19" s="303">
        <f t="shared" si="5"/>
        <v>377.80750980392156</v>
      </c>
      <c r="Z19" s="303"/>
    </row>
    <row r="20" spans="1:26" s="102" customFormat="1" ht="17.25" customHeight="1">
      <c r="A20" s="278" t="s">
        <v>456</v>
      </c>
      <c r="B20" s="302" t="s">
        <v>254</v>
      </c>
      <c r="C20" s="303">
        <f t="shared" si="8"/>
        <v>4584.5665533032743</v>
      </c>
      <c r="D20" s="303">
        <v>4533.5665533032743</v>
      </c>
      <c r="E20" s="279">
        <f t="shared" si="6"/>
        <v>51</v>
      </c>
      <c r="F20" s="279"/>
      <c r="G20" s="279">
        <f t="shared" si="2"/>
        <v>51</v>
      </c>
      <c r="H20" s="279"/>
      <c r="I20" s="303">
        <v>51</v>
      </c>
      <c r="J20" s="279"/>
      <c r="K20" s="279">
        <f t="shared" si="0"/>
        <v>5194.7989749999997</v>
      </c>
      <c r="L20" s="279">
        <v>4533.57</v>
      </c>
      <c r="M20" s="279">
        <f>N20+O20</f>
        <v>661.22897499999999</v>
      </c>
      <c r="N20" s="279"/>
      <c r="O20" s="279">
        <f t="shared" si="3"/>
        <v>661.22897499999999</v>
      </c>
      <c r="P20" s="279"/>
      <c r="Q20" s="279">
        <v>661.22897499999999</v>
      </c>
      <c r="R20" s="279"/>
      <c r="S20" s="279">
        <f t="shared" si="4"/>
        <v>113.31058050094268</v>
      </c>
      <c r="T20" s="303">
        <f t="shared" si="4"/>
        <v>100.00007602616361</v>
      </c>
      <c r="U20" s="303">
        <f t="shared" si="4"/>
        <v>1296.5274019607843</v>
      </c>
      <c r="V20" s="303"/>
      <c r="W20" s="303">
        <f t="shared" si="7"/>
        <v>1296.5274019607843</v>
      </c>
      <c r="X20" s="303"/>
      <c r="Y20" s="303">
        <f t="shared" si="5"/>
        <v>1296.5274019607843</v>
      </c>
      <c r="Z20" s="303"/>
    </row>
    <row r="21" spans="1:26" ht="17.25" customHeight="1">
      <c r="A21" s="307" t="s">
        <v>457</v>
      </c>
      <c r="B21" s="308" t="s">
        <v>255</v>
      </c>
      <c r="C21" s="309">
        <f t="shared" si="8"/>
        <v>4364.6346411882496</v>
      </c>
      <c r="D21" s="309">
        <v>4313.6346411882496</v>
      </c>
      <c r="E21" s="310">
        <f t="shared" si="6"/>
        <v>51</v>
      </c>
      <c r="F21" s="310"/>
      <c r="G21" s="310">
        <f t="shared" si="2"/>
        <v>51</v>
      </c>
      <c r="H21" s="310"/>
      <c r="I21" s="309">
        <v>51</v>
      </c>
      <c r="J21" s="310"/>
      <c r="K21" s="311">
        <f t="shared" si="0"/>
        <v>4712.4925000000003</v>
      </c>
      <c r="L21" s="312">
        <v>4313.63</v>
      </c>
      <c r="M21" s="311">
        <f>N21+O21</f>
        <v>398.86250000000001</v>
      </c>
      <c r="N21" s="314"/>
      <c r="O21" s="311">
        <f t="shared" si="3"/>
        <v>398.86250000000001</v>
      </c>
      <c r="P21" s="314"/>
      <c r="Q21" s="313">
        <v>398.86250000000001</v>
      </c>
      <c r="R21" s="315"/>
      <c r="S21" s="310">
        <f t="shared" si="4"/>
        <v>107.96991930387667</v>
      </c>
      <c r="T21" s="316">
        <f t="shared" si="4"/>
        <v>99.999892406551879</v>
      </c>
      <c r="U21" s="316">
        <f t="shared" si="4"/>
        <v>782.08333333333337</v>
      </c>
      <c r="V21" s="316"/>
      <c r="W21" s="316">
        <f t="shared" si="7"/>
        <v>782.08333333333337</v>
      </c>
      <c r="X21" s="316"/>
      <c r="Y21" s="316">
        <f t="shared" si="5"/>
        <v>782.08333333333337</v>
      </c>
      <c r="Z21" s="316"/>
    </row>
    <row r="22" spans="1:26">
      <c r="S22" s="109"/>
    </row>
    <row r="23" spans="1:26" hidden="1">
      <c r="A23" s="27" t="s">
        <v>463</v>
      </c>
    </row>
    <row r="26" spans="1:26">
      <c r="B26" s="110"/>
    </row>
    <row r="27" spans="1:26">
      <c r="B27" s="110"/>
    </row>
  </sheetData>
  <mergeCells count="33">
    <mergeCell ref="Z9:Z10"/>
    <mergeCell ref="A3:Z3"/>
    <mergeCell ref="Q9:Q10"/>
    <mergeCell ref="N9:O9"/>
    <mergeCell ref="A4:Z4"/>
    <mergeCell ref="E9:E10"/>
    <mergeCell ref="S8:S10"/>
    <mergeCell ref="H9:H10"/>
    <mergeCell ref="U8:Z8"/>
    <mergeCell ref="J9:J10"/>
    <mergeCell ref="F9:G9"/>
    <mergeCell ref="M8:R8"/>
    <mergeCell ref="I9:I10"/>
    <mergeCell ref="X9:X10"/>
    <mergeCell ref="V9:W9"/>
    <mergeCell ref="T8:T10"/>
    <mergeCell ref="P9:P10"/>
    <mergeCell ref="A2:Z2"/>
    <mergeCell ref="A5:Z5"/>
    <mergeCell ref="A7:A10"/>
    <mergeCell ref="B7:B10"/>
    <mergeCell ref="C7:J7"/>
    <mergeCell ref="K7:R7"/>
    <mergeCell ref="S7:Z7"/>
    <mergeCell ref="C8:C10"/>
    <mergeCell ref="D8:D10"/>
    <mergeCell ref="E8:J8"/>
    <mergeCell ref="K8:K10"/>
    <mergeCell ref="L8:L10"/>
    <mergeCell ref="Y9:Y10"/>
    <mergeCell ref="M9:M10"/>
    <mergeCell ref="R9:R10"/>
    <mergeCell ref="U9:U10"/>
  </mergeCells>
  <pageMargins left="0.2" right="0.2" top="0.75" bottom="0.75" header="0.3" footer="0.3"/>
  <pageSetup paperSize="9" scale="5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Thu nội địa</vt:lpstr>
      <vt:lpstr>Bieu 48 H</vt:lpstr>
      <vt:lpstr>Bieu 50</vt:lpstr>
      <vt:lpstr>Bieu 51H-Nga</vt:lpstr>
      <vt:lpstr>bieu 52H- Nga</vt:lpstr>
      <vt:lpstr>bieu 53-H Nga</vt:lpstr>
      <vt:lpstr>Bieu 54-Hạnh -Nga</vt:lpstr>
      <vt:lpstr>Bieu 58- Thùy</vt:lpstr>
      <vt:lpstr>Bieu 59-Thùy</vt:lpstr>
      <vt:lpstr>Bieu 61-Nga</vt:lpstr>
      <vt:lpstr>Sheet1</vt:lpstr>
      <vt:lpstr>'Bieu 48 H'!chuong_phuluc_48_name</vt:lpstr>
      <vt:lpstr>'Bieu 50'!chuong_phuluc_50_name</vt:lpstr>
      <vt:lpstr>'Bieu 51H-Nga'!chuong_phuluc_51_name</vt:lpstr>
      <vt:lpstr>'bieu 52H- Nga'!chuong_phuluc_52_name</vt:lpstr>
      <vt:lpstr>'bieu 53-H Nga'!chuong_phuluc_53_name</vt:lpstr>
      <vt:lpstr>'Bieu 54-Hạnh -Nga'!chuong_phuluc_54_name</vt:lpstr>
      <vt:lpstr>'Bieu 58- Thùy'!chuong_phuluc_58_name</vt:lpstr>
      <vt:lpstr>'Bieu 59-Thùy'!chuong_phuluc_59_name</vt:lpstr>
      <vt:lpstr>'Bieu 48 H'!Print_Titles</vt:lpstr>
      <vt:lpstr>'bieu 53-H Nga'!Print_Titles</vt:lpstr>
      <vt:lpstr>'Bieu 54-Hạnh -Nga'!Print_Titles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2023-06-30T02:56:18Z</dcterms:modified>
</cp:coreProperties>
</file>